
<file path=[Content_Types].xml><?xml version="1.0" encoding="utf-8"?>
<Types xmlns="http://schemas.openxmlformats.org/package/2006/content-types">
  <Default Extension="xml" ContentType="application/xml"/>
  <Default Extension="vml" ContentType="application/vnd.openxmlformats-officedocument.vmlDrawin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6606"/>
  <workbookPr codeName="ThisWorkbook"/>
  <mc:AlternateContent xmlns:mc="http://schemas.openxmlformats.org/markup-compatibility/2006">
    <mc:Choice Requires="x15">
      <x15ac:absPath xmlns:x15ac="http://schemas.microsoft.com/office/spreadsheetml/2010/11/ac" url="/Users/RFlores/Documents/"/>
    </mc:Choice>
  </mc:AlternateContent>
  <bookViews>
    <workbookView xWindow="0" yWindow="460" windowWidth="43160" windowHeight="20740"/>
  </bookViews>
  <sheets>
    <sheet name="Data Worksheet" sheetId="3" r:id="rId1"/>
    <sheet name="JARC, 5310, New Freedom" sheetId="4" state="hidden" r:id="rId2"/>
    <sheet name="PTN-Upload 1st Qtr" sheetId="6" state="hidden" r:id="rId3"/>
    <sheet name="PTN-Upload 2nd Qtr" sheetId="7" state="hidden" r:id="rId4"/>
    <sheet name="PTN-Upload 3rd Qtr" sheetId="8" state="hidden" r:id="rId5"/>
    <sheet name="PTN-Upload 4th Qtr" sheetId="9" state="hidden" r:id="rId6"/>
    <sheet name="Drop Down Menus" sheetId="10" state="hidden" r:id="rId7"/>
  </sheets>
  <definedNames>
    <definedName name="District">'Drop Down Menus'!$K$5:$K$29</definedName>
    <definedName name="Lower_Cap_Funding_Change">#REF!</definedName>
    <definedName name="ParaYr1">#REF!</definedName>
    <definedName name="ParaYr2">#REF!</definedName>
    <definedName name="ParaYr3">#REF!</definedName>
    <definedName name="ParaYr4">#REF!</definedName>
    <definedName name="Population">'Drop Down Menus'!#REF!</definedName>
    <definedName name="Populations">'Drop Down Menus'!#REF!</definedName>
    <definedName name="_xlnm.Print_Area" localSheetId="0">'Data Worksheet'!$A$1:$T$11</definedName>
    <definedName name="_xlnm.Print_Area" localSheetId="1">'JARC, 5310, New Freedom'!$A$3:$O$65</definedName>
    <definedName name="_xlnm.Print_Area" localSheetId="2">'PTN-Upload 1st Qtr'!$A$1:$Q$31</definedName>
    <definedName name="_xlnm.Print_Area" localSheetId="3">'PTN-Upload 2nd Qtr'!$A$1:$Q$31</definedName>
    <definedName name="_xlnm.Print_Area" localSheetId="4">'PTN-Upload 3rd Qtr'!$A$1:$Q$31</definedName>
    <definedName name="_xlnm.Print_Area" localSheetId="5">'PTN-Upload 4th Qtr'!$A$1:$Q$31</definedName>
    <definedName name="_xlnm.Print_Titles" localSheetId="0">('Data Worksheet'!$A:$A,'Data Worksheet'!$1:$1)</definedName>
    <definedName name="_xlnm.Print_Titles" localSheetId="1">('JARC, 5310, New Freedom'!$A:$A,'JARC, 5310, New Freedom'!$3:$3)</definedName>
    <definedName name="Program">'Drop Down Menus'!$I$4:$I$5</definedName>
    <definedName name="Providers">'Drop Down Menus'!$A$3:$A$73</definedName>
    <definedName name="Square">'Drop Down Menus'!#REF!</definedName>
    <definedName name="Upper_Cap_Funding_Change">#REF!</definedName>
    <definedName name="Urb_Cap_on_Pop">#REF!</definedName>
    <definedName name="Urb_Funds_Portion_Need">#REF!</definedName>
    <definedName name="Urb_Funds_Portion_Perf">#REF!</definedName>
    <definedName name="Urb_Perf_Wt_Lcl_Fnd_per_OpExp">#REF!</definedName>
    <definedName name="Urb_Perf_Wt_Px_per_Cap_Pop">#REF!</definedName>
    <definedName name="Urb_Perf_Wt_Px_per_OpExp">#REF!</definedName>
    <definedName name="Urb_Perf_Wt_Px_per_Pop">#REF!</definedName>
    <definedName name="Urb_Perf_Wt_Px_per_RevMi">#REF!</definedName>
    <definedName name="Urb_Perf_Wt_RevMi_per_Cap_Pop">#REF!</definedName>
    <definedName name="Urb_Perf_Wt_RevMi_per_OpExp">#REF!</definedName>
    <definedName name="Urb_Perf_Wt_RevMi_per_Pop">#REF!</definedName>
    <definedName name="urbscenout">#REF!</definedName>
    <definedName name="urbYr4TrCap">#REF!</definedName>
    <definedName name="Year">'Drop Down Menus'!$T$1:$T$7</definedName>
  </definedNames>
  <calcPr calcId="15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B9" i="3" l="1"/>
  <c r="N10" i="3"/>
  <c r="N11" i="3"/>
  <c r="N5" i="3"/>
  <c r="B6" i="3"/>
  <c r="C6" i="3"/>
  <c r="D6" i="3"/>
  <c r="E6" i="3"/>
  <c r="F6" i="3"/>
  <c r="G6" i="3"/>
  <c r="H6" i="3"/>
  <c r="I6" i="3"/>
  <c r="J6" i="3"/>
  <c r="K6" i="3"/>
  <c r="L6" i="3"/>
  <c r="M6" i="3"/>
  <c r="B7" i="3"/>
  <c r="C7" i="3"/>
  <c r="D7" i="3"/>
  <c r="E7" i="3"/>
  <c r="F7" i="3"/>
  <c r="G7" i="3"/>
  <c r="H7" i="3"/>
  <c r="I7" i="3"/>
  <c r="J7" i="3"/>
  <c r="K7" i="3"/>
  <c r="L7" i="3"/>
  <c r="M7" i="3"/>
  <c r="B8" i="3"/>
  <c r="C8" i="3"/>
  <c r="D8" i="3"/>
  <c r="E8" i="3"/>
  <c r="F8" i="3"/>
  <c r="G8" i="3"/>
  <c r="H8" i="3"/>
  <c r="I8" i="3"/>
  <c r="J8" i="3"/>
  <c r="K8" i="3"/>
  <c r="L8" i="3"/>
  <c r="M8" i="3"/>
  <c r="M4" i="3"/>
  <c r="L4" i="3"/>
  <c r="K4" i="3"/>
  <c r="J4" i="3"/>
  <c r="I4" i="3"/>
  <c r="H4" i="3"/>
  <c r="G4" i="3"/>
  <c r="F4" i="3"/>
  <c r="E4" i="3"/>
  <c r="D4" i="3"/>
  <c r="C4" i="3"/>
  <c r="B4" i="3"/>
  <c r="N2" i="3"/>
  <c r="N8" i="3"/>
  <c r="P2" i="3"/>
  <c r="Q2" i="3"/>
  <c r="R2" i="3"/>
  <c r="S2" i="3"/>
  <c r="N3" i="3"/>
  <c r="P3" i="3"/>
  <c r="Q3" i="3"/>
  <c r="R3" i="3"/>
  <c r="S3" i="3"/>
  <c r="T3" i="3"/>
  <c r="Q13" i="9"/>
  <c r="C9" i="3"/>
  <c r="D9" i="3"/>
  <c r="D13" i="6"/>
  <c r="E9" i="3"/>
  <c r="F9" i="3"/>
  <c r="G9" i="3"/>
  <c r="D13" i="7"/>
  <c r="H9" i="3"/>
  <c r="I9" i="3"/>
  <c r="J9" i="3"/>
  <c r="D13" i="8"/>
  <c r="K9" i="3"/>
  <c r="L9" i="3"/>
  <c r="M9" i="3"/>
  <c r="N9" i="3"/>
  <c r="D13" i="9"/>
  <c r="H13" i="6"/>
  <c r="H13" i="8"/>
  <c r="H13" i="9"/>
  <c r="A3" i="4"/>
  <c r="B4" i="4"/>
  <c r="C4" i="4"/>
  <c r="D4" i="4"/>
  <c r="D58" i="4"/>
  <c r="E4" i="4"/>
  <c r="E62" i="4"/>
  <c r="F4" i="4"/>
  <c r="G4" i="4"/>
  <c r="H4" i="4"/>
  <c r="H58" i="4"/>
  <c r="I4" i="4"/>
  <c r="I62" i="4"/>
  <c r="J4" i="4"/>
  <c r="K4" i="4"/>
  <c r="L4" i="4"/>
  <c r="M4" i="4"/>
  <c r="M62" i="4"/>
  <c r="N5" i="4"/>
  <c r="N6" i="4"/>
  <c r="N7" i="4"/>
  <c r="B9" i="4"/>
  <c r="C9" i="4"/>
  <c r="C65" i="4"/>
  <c r="D9" i="4"/>
  <c r="D63" i="4"/>
  <c r="E9" i="4"/>
  <c r="E63" i="4"/>
  <c r="F9" i="4"/>
  <c r="G9" i="4"/>
  <c r="H9" i="4"/>
  <c r="H63" i="4"/>
  <c r="I9" i="4"/>
  <c r="I63" i="4"/>
  <c r="J9" i="4"/>
  <c r="K9" i="4"/>
  <c r="L9" i="4"/>
  <c r="L63" i="4"/>
  <c r="M9" i="4"/>
  <c r="M63" i="4"/>
  <c r="N10" i="4"/>
  <c r="N11" i="4"/>
  <c r="N12" i="4"/>
  <c r="B15" i="4"/>
  <c r="B14" i="4"/>
  <c r="C15" i="4"/>
  <c r="C14" i="4"/>
  <c r="C57" i="4"/>
  <c r="D15" i="4"/>
  <c r="D14" i="4"/>
  <c r="D57" i="4"/>
  <c r="E15" i="4"/>
  <c r="E19" i="7"/>
  <c r="F15" i="4"/>
  <c r="F14" i="4"/>
  <c r="F57" i="4"/>
  <c r="G15" i="4"/>
  <c r="G14" i="4"/>
  <c r="G57" i="4"/>
  <c r="H15" i="4"/>
  <c r="H14" i="4"/>
  <c r="H57" i="4"/>
  <c r="I15" i="4"/>
  <c r="I14" i="4"/>
  <c r="I57" i="4"/>
  <c r="J15" i="4"/>
  <c r="J14" i="4"/>
  <c r="J57" i="4"/>
  <c r="K15" i="4"/>
  <c r="K14" i="4"/>
  <c r="K57" i="4"/>
  <c r="L15" i="4"/>
  <c r="L14" i="4"/>
  <c r="L57" i="4"/>
  <c r="M15" i="4"/>
  <c r="M14" i="4"/>
  <c r="M57" i="4"/>
  <c r="B16" i="4"/>
  <c r="E25" i="6"/>
  <c r="C16" i="4"/>
  <c r="D16" i="4"/>
  <c r="E16" i="4"/>
  <c r="E25" i="7"/>
  <c r="N16" i="4"/>
  <c r="F16" i="4"/>
  <c r="G16" i="4"/>
  <c r="H16" i="4"/>
  <c r="E25" i="8"/>
  <c r="I16" i="4"/>
  <c r="J16" i="4"/>
  <c r="K16" i="4"/>
  <c r="L16" i="4"/>
  <c r="M16" i="4"/>
  <c r="B17" i="4"/>
  <c r="E31" i="6"/>
  <c r="C17" i="4"/>
  <c r="D17" i="4"/>
  <c r="E17" i="4"/>
  <c r="E31" i="7"/>
  <c r="F17" i="4"/>
  <c r="G17" i="4"/>
  <c r="H17" i="4"/>
  <c r="E31" i="8"/>
  <c r="I31" i="8"/>
  <c r="N31" i="8"/>
  <c r="I17" i="4"/>
  <c r="J17" i="4"/>
  <c r="K17" i="4"/>
  <c r="E31" i="9"/>
  <c r="L17" i="4"/>
  <c r="M17" i="4"/>
  <c r="B19" i="4"/>
  <c r="C19" i="4"/>
  <c r="D19" i="4"/>
  <c r="E19" i="4"/>
  <c r="F19" i="4"/>
  <c r="G19" i="4"/>
  <c r="H19" i="4"/>
  <c r="I19" i="4"/>
  <c r="J19" i="4"/>
  <c r="K19" i="4"/>
  <c r="L19" i="4"/>
  <c r="M19" i="4"/>
  <c r="B30" i="4"/>
  <c r="B29" i="4"/>
  <c r="N29" i="4"/>
  <c r="C30" i="4"/>
  <c r="C25" i="4"/>
  <c r="C24" i="4"/>
  <c r="C46" i="4"/>
  <c r="C51" i="4"/>
  <c r="C59" i="4"/>
  <c r="D30" i="4"/>
  <c r="D25" i="4"/>
  <c r="D24" i="4"/>
  <c r="D46" i="4"/>
  <c r="D51" i="4"/>
  <c r="D59" i="4"/>
  <c r="E30" i="4"/>
  <c r="E25" i="4"/>
  <c r="E24" i="4"/>
  <c r="E46" i="4"/>
  <c r="E51" i="4"/>
  <c r="E59" i="4"/>
  <c r="F30" i="4"/>
  <c r="F25" i="4"/>
  <c r="F24" i="4"/>
  <c r="F46" i="4"/>
  <c r="F51" i="4"/>
  <c r="F59" i="4"/>
  <c r="G30" i="4"/>
  <c r="G29" i="4"/>
  <c r="H30" i="4"/>
  <c r="H25" i="4"/>
  <c r="H24" i="4"/>
  <c r="H46" i="4"/>
  <c r="H51" i="4"/>
  <c r="H59" i="4"/>
  <c r="I30" i="4"/>
  <c r="I25" i="4"/>
  <c r="I24" i="4"/>
  <c r="I46" i="4"/>
  <c r="I51" i="4"/>
  <c r="I59" i="4"/>
  <c r="J30" i="4"/>
  <c r="J25" i="4"/>
  <c r="J24" i="4"/>
  <c r="J46" i="4"/>
  <c r="J51" i="4"/>
  <c r="J59" i="4"/>
  <c r="K30" i="4"/>
  <c r="K29" i="4"/>
  <c r="L30" i="4"/>
  <c r="L25" i="4"/>
  <c r="L24" i="4"/>
  <c r="L46" i="4"/>
  <c r="L51" i="4"/>
  <c r="L59" i="4"/>
  <c r="M30" i="4"/>
  <c r="M29" i="4"/>
  <c r="B31" i="4"/>
  <c r="N31" i="4"/>
  <c r="C31" i="4"/>
  <c r="C26" i="4"/>
  <c r="D31" i="4"/>
  <c r="D26" i="4"/>
  <c r="E31" i="4"/>
  <c r="E26" i="4"/>
  <c r="F31" i="4"/>
  <c r="F26" i="4"/>
  <c r="G31" i="4"/>
  <c r="G26" i="4"/>
  <c r="H31" i="4"/>
  <c r="H26" i="4"/>
  <c r="I31" i="4"/>
  <c r="I26" i="4"/>
  <c r="J31" i="4"/>
  <c r="J26" i="4"/>
  <c r="K31" i="4"/>
  <c r="K26" i="4"/>
  <c r="L31" i="4"/>
  <c r="L26" i="4"/>
  <c r="M31" i="4"/>
  <c r="M26" i="4"/>
  <c r="B32" i="4"/>
  <c r="B27" i="4"/>
  <c r="N27" i="4"/>
  <c r="C32" i="4"/>
  <c r="C27" i="4"/>
  <c r="D32" i="4"/>
  <c r="D27" i="4"/>
  <c r="E32" i="4"/>
  <c r="E27" i="4"/>
  <c r="F32" i="4"/>
  <c r="F27" i="4"/>
  <c r="G32" i="4"/>
  <c r="G27" i="4"/>
  <c r="H32" i="4"/>
  <c r="H27" i="4"/>
  <c r="I32" i="4"/>
  <c r="I27" i="4"/>
  <c r="J32" i="4"/>
  <c r="J27" i="4"/>
  <c r="K32" i="4"/>
  <c r="K27" i="4"/>
  <c r="L32" i="4"/>
  <c r="L27" i="4"/>
  <c r="M32" i="4"/>
  <c r="M27" i="4"/>
  <c r="B34" i="4"/>
  <c r="C34" i="4"/>
  <c r="D34" i="4"/>
  <c r="E34" i="4"/>
  <c r="F34" i="4"/>
  <c r="G34" i="4"/>
  <c r="H34" i="4"/>
  <c r="I34" i="4"/>
  <c r="J34" i="4"/>
  <c r="K34" i="4"/>
  <c r="L34" i="4"/>
  <c r="M34" i="4"/>
  <c r="N34" i="4"/>
  <c r="N35" i="4"/>
  <c r="N36" i="4"/>
  <c r="N37" i="4"/>
  <c r="B39" i="4"/>
  <c r="C39" i="4"/>
  <c r="D39" i="4"/>
  <c r="E39" i="4"/>
  <c r="F39" i="4"/>
  <c r="G39" i="4"/>
  <c r="H39" i="4"/>
  <c r="I39" i="4"/>
  <c r="J39" i="4"/>
  <c r="K39" i="4"/>
  <c r="L39" i="4"/>
  <c r="M39" i="4"/>
  <c r="N39" i="4"/>
  <c r="N40" i="4"/>
  <c r="N41" i="4"/>
  <c r="N42" i="4"/>
  <c r="C44" i="4"/>
  <c r="D44" i="4"/>
  <c r="L44" i="4"/>
  <c r="B46" i="4"/>
  <c r="E44" i="4"/>
  <c r="G46" i="4"/>
  <c r="G51" i="4"/>
  <c r="G44" i="4"/>
  <c r="H44" i="4"/>
  <c r="I44" i="4"/>
  <c r="K46" i="4"/>
  <c r="K51" i="4"/>
  <c r="K44" i="4"/>
  <c r="M46" i="4"/>
  <c r="N47" i="4"/>
  <c r="N48" i="4"/>
  <c r="N49" i="4"/>
  <c r="B51" i="4"/>
  <c r="J44" i="4"/>
  <c r="M51" i="4"/>
  <c r="M44" i="4"/>
  <c r="N51" i="4"/>
  <c r="N52" i="4"/>
  <c r="N53" i="4"/>
  <c r="N54" i="4"/>
  <c r="B58" i="4"/>
  <c r="C58" i="4"/>
  <c r="E58" i="4"/>
  <c r="F58" i="4"/>
  <c r="G58" i="4"/>
  <c r="I58" i="4"/>
  <c r="J58" i="4"/>
  <c r="K58" i="4"/>
  <c r="M58" i="4"/>
  <c r="C62" i="4"/>
  <c r="D62" i="4"/>
  <c r="F62" i="4"/>
  <c r="G62" i="4"/>
  <c r="H62" i="4"/>
  <c r="J62" i="4"/>
  <c r="K62" i="4"/>
  <c r="B63" i="4"/>
  <c r="C63" i="4"/>
  <c r="F63" i="4"/>
  <c r="G63" i="4"/>
  <c r="K63" i="4"/>
  <c r="B64" i="4"/>
  <c r="C64" i="4"/>
  <c r="E64" i="4"/>
  <c r="F64" i="4"/>
  <c r="G64" i="4"/>
  <c r="I64" i="4"/>
  <c r="J64" i="4"/>
  <c r="K64" i="4"/>
  <c r="M64" i="4"/>
  <c r="B65" i="4"/>
  <c r="D65" i="4"/>
  <c r="F65" i="4"/>
  <c r="G65" i="4"/>
  <c r="H65" i="4"/>
  <c r="K65" i="4"/>
  <c r="L65" i="4"/>
  <c r="C1" i="6"/>
  <c r="A6" i="6"/>
  <c r="A19" i="6"/>
  <c r="B6" i="6"/>
  <c r="C6" i="6"/>
  <c r="D6" i="6"/>
  <c r="E6" i="6"/>
  <c r="F6" i="6"/>
  <c r="G6" i="6"/>
  <c r="H6" i="6"/>
  <c r="I6" i="6"/>
  <c r="J6" i="6"/>
  <c r="K6" i="6"/>
  <c r="Q6" i="6"/>
  <c r="A13" i="6"/>
  <c r="B13" i="6"/>
  <c r="C13" i="6"/>
  <c r="F13" i="6"/>
  <c r="G13" i="6"/>
  <c r="Q13" i="6"/>
  <c r="M13" i="6"/>
  <c r="J13" i="6"/>
  <c r="B19" i="6"/>
  <c r="C19" i="6"/>
  <c r="D19" i="6"/>
  <c r="F19" i="6"/>
  <c r="G19" i="6"/>
  <c r="I19" i="6"/>
  <c r="M19" i="6"/>
  <c r="J19" i="6"/>
  <c r="K19" i="6"/>
  <c r="B25" i="6"/>
  <c r="C25" i="6"/>
  <c r="D25" i="6"/>
  <c r="F25" i="6"/>
  <c r="G25" i="6"/>
  <c r="I25" i="6"/>
  <c r="J25" i="6"/>
  <c r="K25" i="6"/>
  <c r="M25" i="6"/>
  <c r="A31" i="6"/>
  <c r="B31" i="6"/>
  <c r="C31" i="6"/>
  <c r="D31" i="6"/>
  <c r="F31" i="6"/>
  <c r="G31" i="6"/>
  <c r="I31" i="6"/>
  <c r="J31" i="6"/>
  <c r="K31" i="6"/>
  <c r="L31" i="6"/>
  <c r="M31" i="6"/>
  <c r="N31" i="6"/>
  <c r="O31" i="6"/>
  <c r="C1" i="7"/>
  <c r="A6" i="7"/>
  <c r="A25" i="7"/>
  <c r="B6" i="7"/>
  <c r="C6" i="7"/>
  <c r="D6" i="7"/>
  <c r="E6" i="7"/>
  <c r="F6" i="7"/>
  <c r="G6" i="7"/>
  <c r="H6" i="7"/>
  <c r="I6" i="7"/>
  <c r="J6" i="7"/>
  <c r="K6" i="7"/>
  <c r="Q6" i="7"/>
  <c r="A13" i="7"/>
  <c r="B13" i="7"/>
  <c r="C13" i="7"/>
  <c r="F13" i="7"/>
  <c r="G13" i="7"/>
  <c r="J13" i="7"/>
  <c r="A19" i="7"/>
  <c r="B19" i="7"/>
  <c r="C19" i="7"/>
  <c r="D19" i="7"/>
  <c r="F19" i="7"/>
  <c r="G19" i="7"/>
  <c r="I19" i="7"/>
  <c r="L19" i="7"/>
  <c r="J19" i="7"/>
  <c r="K19" i="7"/>
  <c r="B25" i="7"/>
  <c r="C25" i="7"/>
  <c r="D25" i="7"/>
  <c r="F25" i="7"/>
  <c r="G25" i="7"/>
  <c r="I25" i="7"/>
  <c r="J25" i="7"/>
  <c r="K25" i="7"/>
  <c r="A31" i="7"/>
  <c r="B31" i="7"/>
  <c r="C31" i="7"/>
  <c r="D31" i="7"/>
  <c r="F31" i="7"/>
  <c r="G31" i="7"/>
  <c r="I31" i="7"/>
  <c r="L31" i="7"/>
  <c r="J31" i="7"/>
  <c r="K31" i="7"/>
  <c r="M31" i="7"/>
  <c r="C1" i="8"/>
  <c r="A6" i="8"/>
  <c r="A13" i="8"/>
  <c r="B6" i="8"/>
  <c r="C6" i="8"/>
  <c r="D6" i="8"/>
  <c r="E6" i="8"/>
  <c r="F6" i="8"/>
  <c r="G6" i="8"/>
  <c r="H6" i="8"/>
  <c r="I6" i="8"/>
  <c r="J6" i="8"/>
  <c r="K6" i="8"/>
  <c r="Q6" i="8"/>
  <c r="B13" i="8"/>
  <c r="C13" i="8"/>
  <c r="F13" i="8"/>
  <c r="G13" i="8"/>
  <c r="J13" i="8"/>
  <c r="B19" i="8"/>
  <c r="C19" i="8"/>
  <c r="D19" i="8"/>
  <c r="F19" i="8"/>
  <c r="G19" i="8"/>
  <c r="I19" i="8"/>
  <c r="M19" i="8"/>
  <c r="J19" i="8"/>
  <c r="K19" i="8"/>
  <c r="B25" i="8"/>
  <c r="C25" i="8"/>
  <c r="D25" i="8"/>
  <c r="F25" i="8"/>
  <c r="G25" i="8"/>
  <c r="I25" i="8"/>
  <c r="M25" i="8"/>
  <c r="J25" i="8"/>
  <c r="K25" i="8"/>
  <c r="B31" i="8"/>
  <c r="C31" i="8"/>
  <c r="D31" i="8"/>
  <c r="F31" i="8"/>
  <c r="G31" i="8"/>
  <c r="M31" i="8"/>
  <c r="L31" i="8"/>
  <c r="J31" i="8"/>
  <c r="K31" i="8"/>
  <c r="C1" i="9"/>
  <c r="A6" i="9"/>
  <c r="A13" i="9"/>
  <c r="A19" i="9"/>
  <c r="B6" i="9"/>
  <c r="C6" i="9"/>
  <c r="D6" i="9"/>
  <c r="E6" i="9"/>
  <c r="F6" i="9"/>
  <c r="G6" i="9"/>
  <c r="H6" i="9"/>
  <c r="I6" i="9"/>
  <c r="J6" i="9"/>
  <c r="K6" i="9"/>
  <c r="Q6" i="9"/>
  <c r="B13" i="9"/>
  <c r="C13" i="9"/>
  <c r="F13" i="9"/>
  <c r="G13" i="9"/>
  <c r="M13" i="9"/>
  <c r="J13" i="9"/>
  <c r="B19" i="9"/>
  <c r="C19" i="9"/>
  <c r="D19" i="9"/>
  <c r="F19" i="9"/>
  <c r="I19" i="9"/>
  <c r="L19" i="9"/>
  <c r="G19" i="9"/>
  <c r="J19" i="9"/>
  <c r="K19" i="9"/>
  <c r="B25" i="9"/>
  <c r="C25" i="9"/>
  <c r="D25" i="9"/>
  <c r="F25" i="9"/>
  <c r="G25" i="9"/>
  <c r="I25" i="9"/>
  <c r="L25" i="9"/>
  <c r="J25" i="9"/>
  <c r="K25" i="9"/>
  <c r="B31" i="9"/>
  <c r="C31" i="9"/>
  <c r="D31" i="9"/>
  <c r="F31" i="9"/>
  <c r="I31" i="9"/>
  <c r="L31" i="9"/>
  <c r="G31" i="9"/>
  <c r="M31" i="9"/>
  <c r="J31" i="9"/>
  <c r="K31" i="9"/>
  <c r="C4" i="10"/>
  <c r="C5" i="10"/>
  <c r="C6" i="10"/>
  <c r="C7" i="10"/>
  <c r="C8" i="10"/>
  <c r="C9" i="10"/>
  <c r="C10" i="10"/>
  <c r="C11" i="10"/>
  <c r="C12" i="10"/>
  <c r="C13" i="10"/>
  <c r="C14" i="10"/>
  <c r="C15" i="10"/>
  <c r="C16" i="10"/>
  <c r="C17" i="10"/>
  <c r="C18" i="10"/>
  <c r="C19" i="10"/>
  <c r="C20" i="10"/>
  <c r="C21" i="10"/>
  <c r="C22" i="10"/>
  <c r="C23" i="10"/>
  <c r="C24" i="10"/>
  <c r="C25" i="10"/>
  <c r="C26" i="10"/>
  <c r="C27" i="10"/>
  <c r="C28" i="10"/>
  <c r="C29" i="10"/>
  <c r="C30" i="10"/>
  <c r="C31" i="10"/>
  <c r="C32" i="10"/>
  <c r="C33" i="10"/>
  <c r="C35" i="10"/>
  <c r="C36" i="10"/>
  <c r="C37" i="10"/>
  <c r="C38" i="10"/>
  <c r="C39" i="10"/>
  <c r="C40" i="10"/>
  <c r="C41" i="10"/>
  <c r="C42" i="10"/>
  <c r="C43" i="10"/>
  <c r="C44" i="10"/>
  <c r="C45" i="10"/>
  <c r="C46" i="10"/>
  <c r="C47" i="10"/>
  <c r="C48" i="10"/>
  <c r="C49" i="10"/>
  <c r="C50" i="10"/>
  <c r="C51" i="10"/>
  <c r="C52" i="10"/>
  <c r="C53" i="10"/>
  <c r="C54" i="10"/>
  <c r="C55" i="10"/>
  <c r="C56" i="10"/>
  <c r="C57" i="10"/>
  <c r="C58" i="10"/>
  <c r="C59" i="10"/>
  <c r="C60" i="10"/>
  <c r="C61" i="10"/>
  <c r="C62" i="10"/>
  <c r="C63" i="10"/>
  <c r="C64" i="10"/>
  <c r="C65" i="10"/>
  <c r="C66" i="10"/>
  <c r="C67" i="10"/>
  <c r="C68" i="10"/>
  <c r="C69" i="10"/>
  <c r="C70" i="10"/>
  <c r="C71" i="10"/>
  <c r="C72" i="10"/>
  <c r="C73" i="10"/>
  <c r="C77" i="10"/>
  <c r="C78" i="10"/>
  <c r="C79" i="10"/>
  <c r="C80" i="10"/>
  <c r="C81" i="10"/>
  <c r="C82" i="10"/>
  <c r="C83" i="10"/>
  <c r="C84" i="10"/>
  <c r="C85" i="10"/>
  <c r="C86" i="10"/>
  <c r="C87" i="10"/>
  <c r="C88" i="10"/>
  <c r="C89" i="10"/>
  <c r="C90" i="10"/>
  <c r="C91" i="10"/>
  <c r="C92" i="10"/>
  <c r="C93" i="10"/>
  <c r="C94" i="10"/>
  <c r="C95" i="10"/>
  <c r="C96" i="10"/>
  <c r="C97" i="10"/>
  <c r="C98" i="10"/>
  <c r="C99" i="10"/>
  <c r="C100" i="10"/>
  <c r="C101" i="10"/>
  <c r="C102" i="10"/>
  <c r="C103" i="10"/>
  <c r="C104" i="10"/>
  <c r="C105" i="10"/>
  <c r="C106" i="10"/>
  <c r="C107" i="10"/>
  <c r="C108" i="10"/>
  <c r="C109" i="10"/>
  <c r="C110" i="10"/>
  <c r="C111" i="10"/>
  <c r="C112" i="10"/>
  <c r="C113" i="10"/>
  <c r="C114" i="10"/>
  <c r="C115" i="10"/>
  <c r="C116" i="10"/>
  <c r="C117" i="10"/>
  <c r="C118" i="10"/>
  <c r="C119" i="10"/>
  <c r="C120" i="10"/>
  <c r="C121" i="10"/>
  <c r="C122" i="10"/>
  <c r="C123" i="10"/>
  <c r="C124" i="10"/>
  <c r="C125" i="10"/>
  <c r="C126" i="10"/>
  <c r="C127" i="10"/>
  <c r="C128" i="10"/>
  <c r="C129" i="10"/>
  <c r="C130" i="10"/>
  <c r="C131" i="10"/>
  <c r="C132" i="10"/>
  <c r="C133" i="10"/>
  <c r="C134" i="10"/>
  <c r="C135" i="10"/>
  <c r="C136" i="10"/>
  <c r="C137" i="10"/>
  <c r="C138" i="10"/>
  <c r="C139" i="10"/>
  <c r="C140" i="10"/>
  <c r="C141" i="10"/>
  <c r="C142" i="10"/>
  <c r="C143" i="10"/>
  <c r="C144" i="10"/>
  <c r="C145" i="10"/>
  <c r="C146" i="10"/>
  <c r="C147" i="10"/>
  <c r="C148" i="10"/>
  <c r="C149" i="10"/>
  <c r="C150" i="10"/>
  <c r="C151" i="10"/>
  <c r="C152" i="10"/>
  <c r="C153" i="10"/>
  <c r="C154" i="10"/>
  <c r="C155" i="10"/>
  <c r="C156" i="10"/>
  <c r="C157" i="10"/>
  <c r="C158" i="10"/>
  <c r="C159" i="10"/>
  <c r="C160" i="10"/>
  <c r="C161" i="10"/>
  <c r="C162" i="10"/>
  <c r="C163" i="10"/>
  <c r="C164" i="10"/>
  <c r="C165" i="10"/>
  <c r="C166" i="10"/>
  <c r="C167" i="10"/>
  <c r="C168" i="10"/>
  <c r="C169" i="10"/>
  <c r="C170" i="10"/>
  <c r="C171" i="10"/>
  <c r="C172" i="10"/>
  <c r="C173" i="10"/>
  <c r="C174" i="10"/>
  <c r="C175" i="10"/>
  <c r="C176" i="10"/>
  <c r="C177" i="10"/>
  <c r="C178" i="10"/>
  <c r="C179" i="10"/>
  <c r="C180" i="10"/>
  <c r="C181" i="10"/>
  <c r="C182" i="10"/>
  <c r="C183" i="10"/>
  <c r="C184" i="10"/>
  <c r="C185" i="10"/>
  <c r="C186" i="10"/>
  <c r="C187" i="10"/>
  <c r="C188" i="10"/>
  <c r="C189" i="10"/>
  <c r="C190" i="10"/>
  <c r="C191" i="10"/>
  <c r="C192" i="10"/>
  <c r="C193" i="10"/>
  <c r="C194" i="10"/>
  <c r="C195" i="10"/>
  <c r="C196" i="10"/>
  <c r="C197" i="10"/>
  <c r="C198" i="10"/>
  <c r="C199" i="10"/>
  <c r="C200" i="10"/>
  <c r="C201" i="10"/>
  <c r="C202" i="10"/>
  <c r="C203" i="10"/>
  <c r="C204" i="10"/>
  <c r="C205" i="10"/>
  <c r="C206" i="10"/>
  <c r="C207" i="10"/>
  <c r="C208" i="10"/>
  <c r="C209" i="10"/>
  <c r="C210" i="10"/>
  <c r="C211" i="10"/>
  <c r="C212" i="10"/>
  <c r="C213" i="10"/>
  <c r="C214" i="10"/>
  <c r="C215" i="10"/>
  <c r="C216" i="10"/>
  <c r="C217" i="10"/>
  <c r="C218" i="10"/>
  <c r="C219" i="10"/>
  <c r="C220" i="10"/>
  <c r="C221" i="10"/>
  <c r="C222" i="10"/>
  <c r="C223" i="10"/>
  <c r="C224" i="10"/>
  <c r="C225" i="10"/>
  <c r="C226" i="10"/>
  <c r="C227" i="10"/>
  <c r="C228" i="10"/>
  <c r="C229" i="10"/>
  <c r="C230" i="10"/>
  <c r="C231" i="10"/>
  <c r="C232" i="10"/>
  <c r="C233" i="10"/>
  <c r="C234" i="10"/>
  <c r="C235" i="10"/>
  <c r="M25" i="9"/>
  <c r="A19" i="8"/>
  <c r="A25" i="8"/>
  <c r="A31" i="8"/>
  <c r="N9" i="4"/>
  <c r="L25" i="8"/>
  <c r="M19" i="7"/>
  <c r="B25" i="4"/>
  <c r="B24" i="4"/>
  <c r="L19" i="8"/>
  <c r="L25" i="6"/>
  <c r="M65" i="4"/>
  <c r="I65" i="4"/>
  <c r="E65" i="4"/>
  <c r="F44" i="4"/>
  <c r="B44" i="4"/>
  <c r="N19" i="4"/>
  <c r="L64" i="4"/>
  <c r="H64" i="4"/>
  <c r="D64" i="4"/>
  <c r="E13" i="8"/>
  <c r="N65" i="4"/>
  <c r="N63" i="4"/>
  <c r="A25" i="9"/>
  <c r="A25" i="6"/>
  <c r="E25" i="9"/>
  <c r="O25" i="9"/>
  <c r="A31" i="9"/>
  <c r="K13" i="8"/>
  <c r="E13" i="7"/>
  <c r="E13" i="6"/>
  <c r="O13" i="6"/>
  <c r="H29" i="4"/>
  <c r="H13" i="7"/>
  <c r="K13" i="9"/>
  <c r="J63" i="4"/>
  <c r="J65" i="4"/>
  <c r="L58" i="4"/>
  <c r="L62" i="4"/>
  <c r="K13" i="7"/>
  <c r="L25" i="7"/>
  <c r="M25" i="7"/>
  <c r="E13" i="9"/>
  <c r="Q13" i="7"/>
  <c r="I13" i="9"/>
  <c r="N46" i="4"/>
  <c r="N44" i="4"/>
  <c r="K13" i="6"/>
  <c r="N17" i="4"/>
  <c r="I13" i="7"/>
  <c r="I13" i="6"/>
  <c r="M19" i="9"/>
  <c r="N4" i="4"/>
  <c r="L19" i="6"/>
  <c r="B62" i="4"/>
  <c r="N62" i="4"/>
  <c r="N58" i="4"/>
  <c r="N64" i="4"/>
  <c r="I13" i="8"/>
  <c r="Q13" i="8"/>
  <c r="L13" i="8"/>
  <c r="M6" i="8"/>
  <c r="E29" i="4"/>
  <c r="M6" i="7"/>
  <c r="O13" i="7"/>
  <c r="N7" i="3"/>
  <c r="E19" i="6"/>
  <c r="N19" i="6"/>
  <c r="L13" i="6"/>
  <c r="O13" i="9"/>
  <c r="N6" i="9"/>
  <c r="N6" i="3"/>
  <c r="E19" i="8"/>
  <c r="O19" i="8"/>
  <c r="N30" i="4"/>
  <c r="N25" i="4"/>
  <c r="K25" i="4"/>
  <c r="K24" i="4"/>
  <c r="K59" i="4"/>
  <c r="O13" i="8"/>
  <c r="N6" i="7"/>
  <c r="B59" i="4"/>
  <c r="N24" i="4"/>
  <c r="N59" i="4"/>
  <c r="O6" i="9"/>
  <c r="M6" i="6"/>
  <c r="E14" i="4"/>
  <c r="E57" i="4"/>
  <c r="F29" i="4"/>
  <c r="L13" i="9"/>
  <c r="M25" i="4"/>
  <c r="M24" i="4"/>
  <c r="M59" i="4"/>
  <c r="I29" i="4"/>
  <c r="G25" i="4"/>
  <c r="G24" i="4"/>
  <c r="G59" i="4"/>
  <c r="C29" i="4"/>
  <c r="N32" i="4"/>
  <c r="O6" i="8"/>
  <c r="B26" i="4"/>
  <c r="N26" i="4"/>
  <c r="O19" i="6"/>
  <c r="N13" i="8"/>
  <c r="O31" i="8"/>
  <c r="T2" i="3"/>
  <c r="J29" i="4"/>
  <c r="N25" i="9"/>
  <c r="E19" i="9"/>
  <c r="L6" i="9"/>
  <c r="M13" i="8"/>
  <c r="N6" i="8"/>
  <c r="M13" i="7"/>
  <c r="O6" i="7"/>
  <c r="N13" i="7"/>
  <c r="L13" i="7"/>
  <c r="L6" i="7"/>
  <c r="N31" i="7"/>
  <c r="O31" i="7"/>
  <c r="O25" i="6"/>
  <c r="N25" i="6"/>
  <c r="N14" i="4"/>
  <c r="N57" i="4"/>
  <c r="B57" i="4"/>
  <c r="O25" i="8"/>
  <c r="N25" i="8"/>
  <c r="N25" i="7"/>
  <c r="O25" i="7"/>
  <c r="N19" i="7"/>
  <c r="O19" i="7"/>
  <c r="N31" i="9"/>
  <c r="O31" i="9"/>
  <c r="M6" i="9"/>
  <c r="N15" i="4"/>
  <c r="N13" i="9"/>
  <c r="N6" i="6"/>
  <c r="L6" i="8"/>
  <c r="D29" i="4"/>
  <c r="L29" i="4"/>
  <c r="N19" i="8"/>
  <c r="N19" i="9"/>
  <c r="O19" i="9"/>
  <c r="O6" i="6"/>
  <c r="L6" i="6"/>
  <c r="N13" i="6"/>
  <c r="N4" i="3"/>
</calcChain>
</file>

<file path=xl/comments1.xml><?xml version="1.0" encoding="utf-8"?>
<comments xmlns="http://schemas.openxmlformats.org/spreadsheetml/2006/main">
  <authors>
    <author/>
  </authors>
  <commentList>
    <comment ref="A5" authorId="0">
      <text>
        <r>
          <rPr>
            <sz val="10"/>
            <color indexed="8"/>
            <rFont val="Tahoma"/>
            <family val="2"/>
          </rPr>
          <t xml:space="preserve">Unlinked Passenger Trips (boardings) are the number of passengers who board public transportation vehicles.  Passengers are counted each time they board vehicles no matter how many vehicles they use to travel from their origin to their destination. 
For demand response, include personal care attendants and companions as long as they are not employees of the transit agency.  Attendants and companions are included regardless of whether or not they are fare-paying passengers.
</t>
        </r>
      </text>
    </comment>
    <comment ref="A9" authorId="0">
      <text>
        <r>
          <rPr>
            <sz val="10"/>
            <color indexed="8"/>
            <rFont val="Tahoma"/>
            <family val="2"/>
          </rPr>
          <t xml:space="preserve">Report the number of revenue vehicles in the total fleet at the end of each period.  Total vehicles include both active vehicles and inactive vehicles. </t>
        </r>
      </text>
    </comment>
  </commentList>
</comments>
</file>

<file path=xl/comments2.xml><?xml version="1.0" encoding="utf-8"?>
<comments xmlns="http://schemas.openxmlformats.org/spreadsheetml/2006/main">
  <authors>
    <author/>
  </authors>
  <commentList>
    <comment ref="A4" authorId="0">
      <text>
        <r>
          <rPr>
            <b/>
            <sz val="10"/>
            <color indexed="8"/>
            <rFont val="Tahoma"/>
            <family val="2"/>
          </rPr>
          <t>Revenue Hours</t>
        </r>
        <r>
          <rPr>
            <sz val="10"/>
            <color indexed="8"/>
            <rFont val="Tahoma"/>
            <family val="2"/>
          </rPr>
          <t xml:space="preserve"> is when the transit vehicle is providing revenue service and is available to carry passengers.  Calculate from the first passenger pick-up point to the last passenger drop-off point. 
Include hours in revenue service even when not carrying passengers.  
Revenue service is not associated with the collection of fares but in providing public transportation.  Include miles and hours even if not collecting a passenger fare. 
</t>
        </r>
      </text>
    </comment>
    <comment ref="A9" authorId="0">
      <text>
        <r>
          <rPr>
            <b/>
            <sz val="10"/>
            <color indexed="8"/>
            <rFont val="Tahoma"/>
            <family val="2"/>
          </rPr>
          <t>Revenue Miles</t>
        </r>
        <r>
          <rPr>
            <sz val="10"/>
            <color indexed="8"/>
            <rFont val="Tahoma"/>
            <family val="2"/>
          </rPr>
          <t xml:space="preserve"> is the vehicle miles when the transit vehicle is providing revenue service and is available to carry passengers.  Calculate from the first passenger pick-up point to the last passenger drop-off point. 
Include miles in revenue service even when not carrying passengers.  
Revenue service is not associated with the collection of fares but in providing public transportation.  Include miles and hours even if not collecting a passenger fare. 
</t>
        </r>
      </text>
    </comment>
    <comment ref="A14" authorId="0">
      <text>
        <r>
          <rPr>
            <b/>
            <sz val="10"/>
            <color indexed="8"/>
            <rFont val="Tahoma"/>
            <family val="2"/>
          </rPr>
          <t>Passenger Trips</t>
        </r>
        <r>
          <rPr>
            <sz val="10"/>
            <color indexed="8"/>
            <rFont val="Tahoma"/>
            <family val="2"/>
          </rPr>
          <t xml:space="preserve"> (boardings) are the number of passengers who board public transportation vehicles.  Passengers are counted each time they board vehicles no matter how many vehicles they use to travel from their origin to their destination.  This is not the same as tickets / tokens sold.  For demand response, include personal care attendants and companions as long as they are not employees of the transit agency.  Attendants and companions are included regardless of whether or not they are fare-paying passengers.
</t>
        </r>
      </text>
    </comment>
    <comment ref="A19" authorId="0">
      <text>
        <r>
          <rPr>
            <b/>
            <sz val="10"/>
            <color indexed="8"/>
            <rFont val="Tahoma"/>
            <family val="2"/>
          </rPr>
          <t xml:space="preserve">Vehicles:
</t>
        </r>
        <r>
          <rPr>
            <sz val="10"/>
            <color indexed="8"/>
            <rFont val="Tahoma"/>
            <family val="2"/>
          </rPr>
          <t xml:space="preserve">Report the revenue vehicles used to provide revenue service include both active and inactive vehicles.
</t>
        </r>
      </text>
    </comment>
    <comment ref="A24" authorId="0">
      <text>
        <r>
          <rPr>
            <b/>
            <sz val="10"/>
            <color indexed="8"/>
            <rFont val="Tahoma"/>
            <family val="2"/>
          </rPr>
          <t xml:space="preserve">Total Revenues </t>
        </r>
        <r>
          <rPr>
            <sz val="10"/>
            <color indexed="8"/>
            <rFont val="Tahoma"/>
            <family val="2"/>
          </rPr>
          <t xml:space="preserve">include Grant Revenue, Fare Revenues and Other Local Revenues as one total.
Report revenues when they are “earned.”  
Report both operating and capital revenues
</t>
        </r>
      </text>
    </comment>
    <comment ref="A46" authorId="0">
      <text>
        <r>
          <rPr>
            <sz val="10"/>
            <color indexed="8"/>
            <rFont val="Tahoma"/>
            <family val="2"/>
          </rPr>
          <t xml:space="preserve">Report expenses when they are incurred
Report during period that the expenditure’s benefit is received
Report timing is not tied to the timing of actual payment of expenditure.  It is tied to the hours, miles and passengers reported in the period.
</t>
        </r>
      </text>
    </comment>
    <comment ref="A51" authorId="0">
      <text>
        <r>
          <rPr>
            <b/>
            <sz val="10"/>
            <color indexed="8"/>
            <rFont val="Tahoma"/>
            <family val="2"/>
          </rPr>
          <t xml:space="preserve">Capital Expenses </t>
        </r>
        <r>
          <rPr>
            <sz val="10"/>
            <color indexed="8"/>
            <rFont val="Tahoma"/>
            <family val="2"/>
          </rPr>
          <t xml:space="preserve">are for items of tangible property that have a useful life of more than one year and an acquisition cost threshold consistent with Federal and local requirements.  The cost threshold by FTA is at least $5,000.
</t>
        </r>
      </text>
    </comment>
  </commentList>
</comments>
</file>

<file path=xl/comments3.xml><?xml version="1.0" encoding="utf-8"?>
<comments xmlns="http://schemas.openxmlformats.org/spreadsheetml/2006/main">
  <authors>
    <author/>
  </authors>
  <commentList>
    <comment ref="A8" authorId="0">
      <text>
        <r>
          <rPr>
            <b/>
            <sz val="8"/>
            <color indexed="8"/>
            <rFont val="Tahoma"/>
            <family val="2"/>
          </rPr>
          <t>Includes JARC Data</t>
        </r>
      </text>
    </comment>
  </commentList>
</comments>
</file>

<file path=xl/sharedStrings.xml><?xml version="1.0" encoding="utf-8"?>
<sst xmlns="http://schemas.openxmlformats.org/spreadsheetml/2006/main" count="1811" uniqueCount="638">
  <si>
    <t>Collin County Committee on Aging 
(McKinney)</t>
  </si>
  <si>
    <t>Performance Statistics:</t>
  </si>
  <si>
    <t>END-81</t>
  </si>
  <si>
    <t>END-195</t>
  </si>
  <si>
    <t>KIL</t>
  </si>
  <si>
    <t>Sunshine House Inc. (El Paso)</t>
  </si>
  <si>
    <t>END-171</t>
  </si>
  <si>
    <t>RURAL 5311:</t>
  </si>
  <si>
    <t>Average Weekly Passenger Trips</t>
  </si>
  <si>
    <t>LAR</t>
  </si>
  <si>
    <t>First United Methodist Church (New Braunfels)</t>
  </si>
  <si>
    <t>American Red Cross HIV/AIDS Gtr Hou Area Chpt (Houston)</t>
  </si>
  <si>
    <t>END-27</t>
  </si>
  <si>
    <t>SPAN</t>
  </si>
  <si>
    <t>Hill Country MHMR@Llano (San Marcos)</t>
  </si>
  <si>
    <t>Elderly and Disabled Programs (5310):</t>
  </si>
  <si>
    <t>Community Action Nacogdoches, Inc. (Nacogdoches)</t>
  </si>
  <si>
    <t>MCKIN</t>
  </si>
  <si>
    <t>St. Gregory the Great Parish (San Antonio)</t>
  </si>
  <si>
    <t>Other Local Revenues</t>
  </si>
  <si>
    <t>Pecos Senior Center</t>
  </si>
  <si>
    <t>Bryan</t>
  </si>
  <si>
    <t>END-158</t>
  </si>
  <si>
    <t>END-134</t>
  </si>
  <si>
    <t># FAILURES</t>
  </si>
  <si>
    <t>RUR-22</t>
  </si>
  <si>
    <t>North Richland Hills -NETS</t>
  </si>
  <si>
    <t>C.C. Young Memorial Home (Dallas)</t>
  </si>
  <si>
    <t>END-199</t>
  </si>
  <si>
    <t>END-61</t>
  </si>
  <si>
    <t>END-175</t>
  </si>
  <si>
    <t>WTO</t>
  </si>
  <si>
    <t>Brenham State School (Brenham)</t>
  </si>
  <si>
    <t>Golden Age Home (Lockhart)</t>
  </si>
  <si>
    <t>Evangelical Luth Good Sam Soc/dba Pks Good Sam Vge (Odessa)</t>
  </si>
  <si>
    <t>END-07</t>
  </si>
  <si>
    <t>Revenue Vehicles</t>
  </si>
  <si>
    <t>Community and Senior Services of Midland, Inc. (Midland)</t>
  </si>
  <si>
    <t>Middle Rio Grande Development Foundation (Carrizo Springs)</t>
  </si>
  <si>
    <t>RUR-09</t>
  </si>
  <si>
    <t>END-192</t>
  </si>
  <si>
    <t>Reasonableness Check:</t>
  </si>
  <si>
    <t>Edward Abraham Memorial Home (Amarillo)</t>
  </si>
  <si>
    <t>King's Manor Methodist Home, Inc. (Hereford)</t>
  </si>
  <si>
    <t>Midland-Odessa Urban Transit District - EZ Rider</t>
  </si>
  <si>
    <t>Marian Moss Enterprises, Inc. (Lubbock)</t>
  </si>
  <si>
    <t>Canyons Retirement Community (Amarillo)</t>
  </si>
  <si>
    <t>Abilene</t>
  </si>
  <si>
    <t>Texoma Area Paratransit System/TAPS 
(Sherman)</t>
  </si>
  <si>
    <t>RUR-26</t>
  </si>
  <si>
    <t>Ward County Senior Citizens Center (Monahans)</t>
  </si>
  <si>
    <t>Regional Transportation Authority (THE B)  - Corpus Christi</t>
  </si>
  <si>
    <t>JARC</t>
  </si>
  <si>
    <t>PTS</t>
  </si>
  <si>
    <t>Houston</t>
  </si>
  <si>
    <t xml:space="preserve">Medical Center Nursing Home (Clarendon) </t>
  </si>
  <si>
    <t>END-65</t>
  </si>
  <si>
    <t>SEP</t>
  </si>
  <si>
    <t>END-179</t>
  </si>
  <si>
    <t>BMT</t>
  </si>
  <si>
    <t>END-140</t>
  </si>
  <si>
    <t>EPC</t>
  </si>
  <si>
    <t>END-196</t>
  </si>
  <si>
    <t>Unlinked Passenger Trips</t>
  </si>
  <si>
    <t>Fort Bend County Precinct I  (Richmond)</t>
  </si>
  <si>
    <t>Caprock Community Action Assoc. 
(Crosbyton)</t>
  </si>
  <si>
    <t>Texoma Area Paratransit System, Inc.</t>
  </si>
  <si>
    <t>Senior Center Resources &amp; Public Transit Inc.</t>
  </si>
  <si>
    <t xml:space="preserve">West Texas Opportunities, Inc. </t>
  </si>
  <si>
    <t>Mary Lee Foundation (Austin)</t>
  </si>
  <si>
    <t>END-13</t>
  </si>
  <si>
    <t>Youth and Family Enrichment Ctr. Inc. (Tyler)</t>
  </si>
  <si>
    <t>END-69</t>
  </si>
  <si>
    <t>END-103</t>
  </si>
  <si>
    <t>Operational Expenses:</t>
  </si>
  <si>
    <t>McAllen Express - Lower Rio Grande Valley Dev. Council</t>
  </si>
  <si>
    <t>END-200</t>
  </si>
  <si>
    <t>Passenger Trips</t>
  </si>
  <si>
    <t>END-30</t>
  </si>
  <si>
    <t>Fiscal Year</t>
  </si>
  <si>
    <t>Webb County Community Action Agency</t>
  </si>
  <si>
    <t>Big Bend Regional Medical Center</t>
  </si>
  <si>
    <t>END-120</t>
  </si>
  <si>
    <t>Panhandle Community Services 
(Amarillo)</t>
  </si>
  <si>
    <t>New Freedom Data Only</t>
  </si>
  <si>
    <t>JUL</t>
  </si>
  <si>
    <t>END-71</t>
  </si>
  <si>
    <t>East Texas Open Door, Inc. (Marshall)</t>
  </si>
  <si>
    <t>END-161</t>
  </si>
  <si>
    <t>RURAL 5310:</t>
  </si>
  <si>
    <t>ARKT</t>
  </si>
  <si>
    <t>Passengers per Revenue Mile</t>
  </si>
  <si>
    <t>DEC</t>
  </si>
  <si>
    <t>Williamson Burnet County Opportunities (Georgetown)</t>
  </si>
  <si>
    <t>END-17</t>
  </si>
  <si>
    <t>Senior Adult Services (Addisson</t>
  </si>
  <si>
    <t>END-107</t>
  </si>
  <si>
    <t>SUA-26</t>
  </si>
  <si>
    <t>1st Quarter Data</t>
  </si>
  <si>
    <t>GALV</t>
  </si>
  <si>
    <t>North East Transportation Service
(North Richland Hills)</t>
  </si>
  <si>
    <t>GP</t>
  </si>
  <si>
    <t>Christian Senior Services (San Antonio)</t>
  </si>
  <si>
    <t>END-204</t>
  </si>
  <si>
    <t>Rolling Plains Management Corp. 
(Crowell)</t>
  </si>
  <si>
    <t>END-34</t>
  </si>
  <si>
    <t>City of Portland (Portland)</t>
  </si>
  <si>
    <t>END-148</t>
  </si>
  <si>
    <t>END-10</t>
  </si>
  <si>
    <t>Capital Expenses:</t>
  </si>
  <si>
    <t>MSQ</t>
  </si>
  <si>
    <t>END-124</t>
  </si>
  <si>
    <t>Transit Provider</t>
  </si>
  <si>
    <t>South Texas Development Council (Laredo)</t>
  </si>
  <si>
    <t>West Texas Opportunities, Inc.
 (Lamesa)</t>
  </si>
  <si>
    <t>Christian Retirement Center (Longview)</t>
  </si>
  <si>
    <t>LNG</t>
  </si>
  <si>
    <t>United Cerebral Palsy (Dallas)</t>
  </si>
  <si>
    <t>MTA-02</t>
  </si>
  <si>
    <t>Number</t>
  </si>
  <si>
    <t>END-51</t>
  </si>
  <si>
    <t>Terrell County Senior Citizens Transp  Program (Sanderson)</t>
  </si>
  <si>
    <t>END-165</t>
  </si>
  <si>
    <t>San Antonio</t>
  </si>
  <si>
    <t>END-141</t>
  </si>
  <si>
    <t>Andrews Central Smith County (Tyler)</t>
  </si>
  <si>
    <t>5307</t>
  </si>
  <si>
    <t>City of Longview - COLT</t>
  </si>
  <si>
    <t>END-92</t>
  </si>
  <si>
    <t>END-182</t>
  </si>
  <si>
    <t>Eden Home for the Aged, Inc. (New Braunfels)</t>
  </si>
  <si>
    <t>Odessa</t>
  </si>
  <si>
    <t>TMP</t>
  </si>
  <si>
    <t>END-38</t>
  </si>
  <si>
    <t>Cliff Haven Adult Day Health, Inc. (Dallas)</t>
  </si>
  <si>
    <t>Rural Economic Assistance League, Inc.</t>
  </si>
  <si>
    <t>END-14</t>
  </si>
  <si>
    <t>END-128</t>
  </si>
  <si>
    <t>BCAA</t>
  </si>
  <si>
    <t>Rio Concho East (San Angelo)</t>
  </si>
  <si>
    <t>Total Expenses 
(Operating &amp; Capital)</t>
  </si>
  <si>
    <t>SORTING</t>
  </si>
  <si>
    <t>Camp Summit (Dallas)</t>
  </si>
  <si>
    <t>END-55</t>
  </si>
  <si>
    <t>END-169</t>
  </si>
  <si>
    <t>City of Wilmer (Wilmer)</t>
  </si>
  <si>
    <t>RUR-33</t>
  </si>
  <si>
    <t>Community Act. Council of South Texas
 (Rio Grande City)</t>
  </si>
  <si>
    <t>Bastrop Co Emergency Food Pantry &amp; Support Ctr Inc (Bastrop)</t>
  </si>
  <si>
    <t>Easter Seals-Central Texas (Austin)</t>
  </si>
  <si>
    <t>END-96</t>
  </si>
  <si>
    <t>Texarkana Special Education Center, Inc. (Texarkana)</t>
  </si>
  <si>
    <t>END-72</t>
  </si>
  <si>
    <t>END-186</t>
  </si>
  <si>
    <t>Sherman-Denison - Texoma Council of Governments</t>
  </si>
  <si>
    <t>Funding Indicator</t>
  </si>
  <si>
    <t>END-18</t>
  </si>
  <si>
    <t>HCTD</t>
  </si>
  <si>
    <t>MCA</t>
  </si>
  <si>
    <t>South East Texas Regional Planning Comm. 
(Beaumont)</t>
  </si>
  <si>
    <t>Rio Concho West (San Angelo)</t>
  </si>
  <si>
    <t>Amarillo Multi. Ctr. for the Aging (Amarillo)</t>
  </si>
  <si>
    <t>City of Abilene - Citylink</t>
  </si>
  <si>
    <t>END-59</t>
  </si>
  <si>
    <t>St. John's Episcopal Retirement Corporation (Odessa)</t>
  </si>
  <si>
    <t>TYL</t>
  </si>
  <si>
    <t>CTRTD</t>
  </si>
  <si>
    <t>1st Quarter</t>
  </si>
  <si>
    <t>RUR-37</t>
  </si>
  <si>
    <t>TRIPS</t>
  </si>
  <si>
    <t>END-20</t>
  </si>
  <si>
    <t>Booker Booster Club, Inc. dba Twin Oakes (Amarillo)</t>
  </si>
  <si>
    <t>END-76</t>
  </si>
  <si>
    <t>END-110</t>
  </si>
  <si>
    <t>Burnet County MR Advisory Board Inc. (Burnet)</t>
  </si>
  <si>
    <t xml:space="preserve">City of Victoria </t>
  </si>
  <si>
    <t>FTA Grant Revenues</t>
  </si>
  <si>
    <t>Rankin Senior Citizens Services, Inc. (Rankin)</t>
  </si>
  <si>
    <t>Operating Expense</t>
  </si>
  <si>
    <t>LOCAL</t>
  </si>
  <si>
    <t>Senior Center Resources and Public Transit Inc.
(Greenville)</t>
  </si>
  <si>
    <t>TRIP/MILE</t>
  </si>
  <si>
    <t>City of San Antonio Housing Authority E&amp;D Prog (San Antonio)</t>
  </si>
  <si>
    <t>Mexican American Unity Council (San Antonio)</t>
  </si>
  <si>
    <t>JAN</t>
  </si>
  <si>
    <t>$/MILE</t>
  </si>
  <si>
    <t>END-24</t>
  </si>
  <si>
    <t>SETRPC</t>
  </si>
  <si>
    <t>CVT</t>
  </si>
  <si>
    <t>END-114</t>
  </si>
  <si>
    <t>City of Brownsville - Brownsville Urban System</t>
  </si>
  <si>
    <t>Lubbock</t>
  </si>
  <si>
    <t>City of Mesquite - MTED</t>
  </si>
  <si>
    <t>END-155</t>
  </si>
  <si>
    <t>SPCAA</t>
  </si>
  <si>
    <t>SHR</t>
  </si>
  <si>
    <t>END-131</t>
  </si>
  <si>
    <t>Dawson Co. Sr. Cits. Center (Lamesa)</t>
  </si>
  <si>
    <t>Fort Bend Co. Senior Citizens (Richmond)</t>
  </si>
  <si>
    <t>SPI</t>
  </si>
  <si>
    <t xml:space="preserve">Southwest Key Program, Inc. (Brownsville) </t>
  </si>
  <si>
    <t>KART</t>
  </si>
  <si>
    <t>END-82</t>
  </si>
  <si>
    <t>West Texas Christian Found. (San Angelo)</t>
  </si>
  <si>
    <t>MHMR Services for Concho Valley (San Angelo)</t>
  </si>
  <si>
    <t>END-172</t>
  </si>
  <si>
    <t>AUG</t>
  </si>
  <si>
    <t>Actual Vehicle Revenue Miles</t>
  </si>
  <si>
    <t>L.U.L.A.C. Project Amistad (El Paso)</t>
  </si>
  <si>
    <t>Provider Menu</t>
  </si>
  <si>
    <t>District Name</t>
  </si>
  <si>
    <t>TAPS</t>
  </si>
  <si>
    <t>END-28</t>
  </si>
  <si>
    <t>END-04</t>
  </si>
  <si>
    <t>END-118</t>
  </si>
  <si>
    <t>Sorting Code Lookup Table</t>
  </si>
  <si>
    <t>5307 Data Only</t>
  </si>
  <si>
    <t>MILES</t>
  </si>
  <si>
    <t>LUB</t>
  </si>
  <si>
    <t>Sabine Valley Center (Longview)</t>
  </si>
  <si>
    <t>ABI</t>
  </si>
  <si>
    <t>END-159</t>
  </si>
  <si>
    <t>END-21</t>
  </si>
  <si>
    <t>END-135</t>
  </si>
  <si>
    <t>2nd Quarter</t>
  </si>
  <si>
    <t>GCRPC</t>
  </si>
  <si>
    <t>END-86</t>
  </si>
  <si>
    <t>Actual Vehicle Revenue Hours</t>
  </si>
  <si>
    <t>END-62</t>
  </si>
  <si>
    <t>END-176</t>
  </si>
  <si>
    <t>Elizabeth J. Bivins Home for the Aged (Amarillo)</t>
  </si>
  <si>
    <t>END-08</t>
  </si>
  <si>
    <t>Passenger Trips per Revenue Hour</t>
  </si>
  <si>
    <t>URBAN 5307:</t>
  </si>
  <si>
    <t>END-193</t>
  </si>
  <si>
    <t>HOURS</t>
  </si>
  <si>
    <t>City of Galveston - Island Transit</t>
  </si>
  <si>
    <t>Operational Expense per Revenue Hour</t>
  </si>
  <si>
    <t>END-49</t>
  </si>
  <si>
    <t>5311</t>
  </si>
  <si>
    <t>END-25</t>
  </si>
  <si>
    <t>END-139</t>
  </si>
  <si>
    <t>Ward County Grandfalls Senior Citizens  (Grandfalls)</t>
  </si>
  <si>
    <t>Ector County Senior Center (Odessa)</t>
  </si>
  <si>
    <t>City of Balch Springs (Balch Springs)</t>
  </si>
  <si>
    <t>Population</t>
  </si>
  <si>
    <t>Fare Revenues</t>
  </si>
  <si>
    <t>Alamo Area Council of Governments 
(San Antonio)</t>
  </si>
  <si>
    <t>END-66</t>
  </si>
  <si>
    <t>END-100</t>
  </si>
  <si>
    <t>Prairie Acres Nursing Home (Friona)</t>
  </si>
  <si>
    <t>END-156</t>
  </si>
  <si>
    <t>Montgomery County Com. on Aging dba The Friendship Center (Conroe)</t>
  </si>
  <si>
    <t>South Padre Island, Town of
 (South Padre Island)</t>
  </si>
  <si>
    <t>James L. West Presby. Spec Care Ctr (Ft. Worth)</t>
  </si>
  <si>
    <t>City of Amarillo - Amarillo Transit Company</t>
  </si>
  <si>
    <t>ASBDC</t>
  </si>
  <si>
    <t>City of Desoto Senior Center (Desoto)</t>
  </si>
  <si>
    <t>END-83</t>
  </si>
  <si>
    <t>END-197</t>
  </si>
  <si>
    <t>CS</t>
  </si>
  <si>
    <t>Bee Community Action Agency 
(Beeville)</t>
  </si>
  <si>
    <t>Greater Randolph Ser. Prog. Inc. (Universal City)</t>
  </si>
  <si>
    <t>4th Quarter</t>
  </si>
  <si>
    <t>Thomason Health Serv Foundation (El Paso)</t>
  </si>
  <si>
    <t>COLCO</t>
  </si>
  <si>
    <t>San Angelo</t>
  </si>
  <si>
    <t>Tyler</t>
  </si>
  <si>
    <t>Anderson County Sheltered Workshop (Palestine)</t>
  </si>
  <si>
    <t>Institute of Cognitive Develop Inc (San Angelo)</t>
  </si>
  <si>
    <t>PCS</t>
  </si>
  <si>
    <t>Nacogdoches Handicapped Housing (Nacogdoches)</t>
  </si>
  <si>
    <t>Hood County Committee on Aging (Granbury)</t>
  </si>
  <si>
    <t>END-104</t>
  </si>
  <si>
    <t>Revenue</t>
  </si>
  <si>
    <t>$/TRIP</t>
  </si>
  <si>
    <t>END-201</t>
  </si>
  <si>
    <t>City of Laredo - El Metro</t>
  </si>
  <si>
    <t>The Transit System, Inc.</t>
  </si>
  <si>
    <t>TTS</t>
  </si>
  <si>
    <t>END-31</t>
  </si>
  <si>
    <t>Wichita Falls</t>
  </si>
  <si>
    <t>END-121</t>
  </si>
  <si>
    <t>Rio Concho Manor (San Angelo)</t>
  </si>
  <si>
    <t>Inman Christian Center (San Antonio)</t>
  </si>
  <si>
    <t>OPERATING</t>
  </si>
  <si>
    <t>REAL</t>
  </si>
  <si>
    <t>END-162</t>
  </si>
  <si>
    <t>CLEB</t>
  </si>
  <si>
    <t>WF</t>
  </si>
  <si>
    <t>BTD</t>
  </si>
  <si>
    <t>END-108</t>
  </si>
  <si>
    <t>Kirby Senior Center (San Antonio)</t>
  </si>
  <si>
    <t>Atlanta Memorial Hospital Foundation (Atlanta)</t>
  </si>
  <si>
    <t>Atlanta</t>
  </si>
  <si>
    <t>The Woodlands - Brazos Transit District - The D</t>
  </si>
  <si>
    <t>SUA-27</t>
  </si>
  <si>
    <t>Services Program for Aging Needs (SPAN) 
(Denton)</t>
  </si>
  <si>
    <t>RUR-28</t>
  </si>
  <si>
    <t>END-205</t>
  </si>
  <si>
    <t>Sunshine House, Inc. (El Paso</t>
  </si>
  <si>
    <t>Waco</t>
  </si>
  <si>
    <t>END-35</t>
  </si>
  <si>
    <t>Golden Crescent Regional Planning Commission 
(Victoria)</t>
  </si>
  <si>
    <t>Fowler Christian Apartments (Dallas)</t>
  </si>
  <si>
    <t>Goodwill Industries of San Antonio (San Antonio)</t>
  </si>
  <si>
    <t>SUA-20</t>
  </si>
  <si>
    <t>Ark-Tex Council of Governments 
(Texarkana)</t>
  </si>
  <si>
    <t>VIA Metropolitan Transit Authority - San Antonio</t>
  </si>
  <si>
    <t>Navarro Co. Assoc. for Retarded Cits. (Corsicana)</t>
  </si>
  <si>
    <t>City of Burleson/Senior Activity (Burleson)</t>
  </si>
  <si>
    <t>END-52</t>
  </si>
  <si>
    <t>South East Texas Regional Planning Commission</t>
  </si>
  <si>
    <t>END-166</t>
  </si>
  <si>
    <t>AMA</t>
  </si>
  <si>
    <t>Fort Bend County</t>
  </si>
  <si>
    <t>END-142</t>
  </si>
  <si>
    <t>Martin County Senior Center (Stanton)</t>
  </si>
  <si>
    <t>Lutheran Community Svcs./El Paso (El Paso)</t>
  </si>
  <si>
    <t>District #</t>
  </si>
  <si>
    <t>RUR-30</t>
  </si>
  <si>
    <t>Amarillo</t>
  </si>
  <si>
    <t>Walker County Senior Center (Huntsville)</t>
  </si>
  <si>
    <t>END-93</t>
  </si>
  <si>
    <t>Code</t>
  </si>
  <si>
    <t>Trinity Terrace Retirement Center (Fort Worth)</t>
  </si>
  <si>
    <t>Cornerstone Retirement Community (Texarkana)</t>
  </si>
  <si>
    <t>Lufkin</t>
  </si>
  <si>
    <t>END-183</t>
  </si>
  <si>
    <t>Menard County (Menard County)</t>
  </si>
  <si>
    <t>FEB</t>
  </si>
  <si>
    <t>END-39</t>
  </si>
  <si>
    <t>END-15</t>
  </si>
  <si>
    <t>Buckner Villas (Austin)</t>
  </si>
  <si>
    <t>END-129</t>
  </si>
  <si>
    <t>Paris</t>
  </si>
  <si>
    <t>Senior Nutrition Activities Program (SNAP) Sweetwater)</t>
  </si>
  <si>
    <t>END-105</t>
  </si>
  <si>
    <t>Sabine Valley Center (Marshall)</t>
  </si>
  <si>
    <t>SUA-24</t>
  </si>
  <si>
    <t>Rolling Plains Management Corporation</t>
  </si>
  <si>
    <t>MTA-07</t>
  </si>
  <si>
    <t>Sherman-Denison</t>
  </si>
  <si>
    <t>RPMC</t>
  </si>
  <si>
    <t>El Paso</t>
  </si>
  <si>
    <t>END-56</t>
  </si>
  <si>
    <t>City of Arlington</t>
  </si>
  <si>
    <t>END-146</t>
  </si>
  <si>
    <t>Salvation Army William Booth Apts. (Tyler)</t>
  </si>
  <si>
    <t>RUR-34</t>
  </si>
  <si>
    <t>ALL OTHER</t>
  </si>
  <si>
    <t>EXPENSES</t>
  </si>
  <si>
    <t>END-97</t>
  </si>
  <si>
    <t>END-187</t>
  </si>
  <si>
    <t>City of Temple - Hill Country Transit District - The HOP</t>
  </si>
  <si>
    <t>END-163</t>
  </si>
  <si>
    <t>Beaumont</t>
  </si>
  <si>
    <t>Riverside Healthcare, Inc.dba. Normandy Terrace (san Antonio)</t>
  </si>
  <si>
    <t>NOV</t>
  </si>
  <si>
    <t>END-19</t>
  </si>
  <si>
    <t>APR</t>
  </si>
  <si>
    <t>END-90</t>
  </si>
  <si>
    <t>Metropolitan Transit Authority of Harris County - Houston</t>
  </si>
  <si>
    <t>2nd Quarter Data</t>
  </si>
  <si>
    <t>END-109</t>
  </si>
  <si>
    <t>SUA-28</t>
  </si>
  <si>
    <t>San Antonio AIDS Foundation (San Antonio)</t>
  </si>
  <si>
    <t>KCHS</t>
  </si>
  <si>
    <t>Central Texas Rural Transit District 
(Coleman)</t>
  </si>
  <si>
    <t>END-36</t>
  </si>
  <si>
    <t>RUR-38</t>
  </si>
  <si>
    <t>BRWN</t>
  </si>
  <si>
    <t>END-77</t>
  </si>
  <si>
    <t>CS-BRY</t>
  </si>
  <si>
    <t>END-111</t>
  </si>
  <si>
    <t>END-167</t>
  </si>
  <si>
    <t>Section 5310</t>
  </si>
  <si>
    <t>Air Force Village II, Inc. (San Antonio)</t>
  </si>
  <si>
    <t>Gulf Coast Center 
(Galveston)</t>
  </si>
  <si>
    <t>PA</t>
  </si>
  <si>
    <t>Burke Foundation (Driftwood)</t>
  </si>
  <si>
    <t>TXA</t>
  </si>
  <si>
    <t>Senior Citizen Project of Chambers County (Anahuac)</t>
  </si>
  <si>
    <t>CCST</t>
  </si>
  <si>
    <t>City Of Port Isabel (Port Isabel)</t>
  </si>
  <si>
    <t>TOTAL</t>
  </si>
  <si>
    <t>YTD Total</t>
  </si>
  <si>
    <t>Provider</t>
  </si>
  <si>
    <t>Revenue Miles per</t>
  </si>
  <si>
    <t>Rural Economic Assistance League, Inc. (REAL) 
(Alice)</t>
  </si>
  <si>
    <t>END-01</t>
  </si>
  <si>
    <t>City of San Antonio Support Serv. for Elderly (San Antonio)</t>
  </si>
  <si>
    <t>Mission Road Develop. Ctr. (San Antonio)</t>
  </si>
  <si>
    <t>City of Beaumont - Beaumont Transit System</t>
  </si>
  <si>
    <t>RUR-35</t>
  </si>
  <si>
    <t>ETCOG</t>
  </si>
  <si>
    <t>Texas City LaMarque</t>
  </si>
  <si>
    <t>Edgewater Methodist Retirement Comm. (Houston)</t>
  </si>
  <si>
    <t>DIST.</t>
  </si>
  <si>
    <t>END-132</t>
  </si>
  <si>
    <t>City of Port Arthur - Port Arthur Transit</t>
  </si>
  <si>
    <t>Panhandle Community Services</t>
  </si>
  <si>
    <t>Texarkana Urban Transit District -T Line</t>
  </si>
  <si>
    <t>END-173</t>
  </si>
  <si>
    <t>Brazos Transit - The District 
(Bryan)</t>
  </si>
  <si>
    <t>Murray Manor - 200 Oblate (San Antonio)</t>
  </si>
  <si>
    <t>Cherokee County MR Association (Jacksonville)</t>
  </si>
  <si>
    <t>Revenues less Expenses</t>
  </si>
  <si>
    <t>Brownwood</t>
  </si>
  <si>
    <t>END-05</t>
  </si>
  <si>
    <t>City of Wichita Falls - Wichita Falls Transit System</t>
  </si>
  <si>
    <t>Foard County Senior Citizens Corp. (Crowell)</t>
  </si>
  <si>
    <t>CACST</t>
  </si>
  <si>
    <t>END-190</t>
  </si>
  <si>
    <t>San Antonio Lighthouse (San Antonio)</t>
  </si>
  <si>
    <t>Community Council of Southwest Texas
 (Uvalde)</t>
  </si>
  <si>
    <t>Community Action Corporation of South Texas (Alice)</t>
  </si>
  <si>
    <t>Jewish Community Ctr/Houston (Houston)</t>
  </si>
  <si>
    <t>RUR-39</t>
  </si>
  <si>
    <t>St. Vincent De Paul Catholic Church (San Antonio)</t>
  </si>
  <si>
    <t>Presa Community Service Ctr. (San Antonio)</t>
  </si>
  <si>
    <t>END-46</t>
  </si>
  <si>
    <t>Comments</t>
  </si>
  <si>
    <t>Blessed Sacrament Church Senior Center (San Antonio)</t>
  </si>
  <si>
    <t>END-22</t>
  </si>
  <si>
    <t>END-136</t>
  </si>
  <si>
    <t>END-112</t>
  </si>
  <si>
    <t>Dallas County Depaertment of Health (Dallas)</t>
  </si>
  <si>
    <t>Salvation Army (Tyler)</t>
  </si>
  <si>
    <t>The data reported in this breakout sheet is first reported within the data on the main PTN-128 report.  (JARC,5310,New Freedom)</t>
  </si>
  <si>
    <t>Quanah Senior Citizens Ctr. Inc. (Quanah)</t>
  </si>
  <si>
    <t>LJ-ANG</t>
  </si>
  <si>
    <t>Hockley County Sr. Cits. Assoc. (Levelland)</t>
  </si>
  <si>
    <t>END-63</t>
  </si>
  <si>
    <t>Coon Memorial Home (Dalhart)</t>
  </si>
  <si>
    <t>END-153</t>
  </si>
  <si>
    <t>Bienvivir Senior Health Services (El Paso)</t>
  </si>
  <si>
    <t>Kaufman Area Rural Transportation (KART)
Terrell</t>
  </si>
  <si>
    <t>South Plains Community Action Assoc. 
(Levelland)</t>
  </si>
  <si>
    <t>END-09</t>
  </si>
  <si>
    <t>Border Area Nutrition Center (Laredo)</t>
  </si>
  <si>
    <t>END-80</t>
  </si>
  <si>
    <t>END-194</t>
  </si>
  <si>
    <t>END-170</t>
  </si>
  <si>
    <t>Cleburne City of 
(Cleburne)</t>
  </si>
  <si>
    <t>Expense to Calculate</t>
  </si>
  <si>
    <t>El Paso, County of</t>
  </si>
  <si>
    <t>Webb Co. Community Action Agency
 (Laredo)</t>
  </si>
  <si>
    <t>WACO</t>
  </si>
  <si>
    <t>Kleberg County Human Services 
(Kingsville)</t>
  </si>
  <si>
    <t>Young County Senior Cub Center (Olney)</t>
  </si>
  <si>
    <t>END-26</t>
  </si>
  <si>
    <t>Town of South Padre Island</t>
  </si>
  <si>
    <t>Texas City - La Marque - Gulf Coast Center - Connect Transportation</t>
  </si>
  <si>
    <t>Aliviane NO-AD, Inc. (IRWCRC) (El Paso)</t>
  </si>
  <si>
    <t>END-116</t>
  </si>
  <si>
    <t>Seven Acres Jewish Geriatric Center (Houston)</t>
  </si>
  <si>
    <t>SANG</t>
  </si>
  <si>
    <t>Dallas Area Rapid Transit (DART) - Dallas</t>
  </si>
  <si>
    <t>Program Menu</t>
  </si>
  <si>
    <t>Capital Metro Transportation Authority - Austin</t>
  </si>
  <si>
    <t>END-67</t>
  </si>
  <si>
    <t>City of Marfa  (Marfa)</t>
  </si>
  <si>
    <t>Average Speed</t>
  </si>
  <si>
    <t>END-157</t>
  </si>
  <si>
    <t>Copperas Cove-Killeen &amp; Harker Heights</t>
  </si>
  <si>
    <t>MAY</t>
  </si>
  <si>
    <t>Passengers per Revenue Hour</t>
  </si>
  <si>
    <t>END-198</t>
  </si>
  <si>
    <t>END-174</t>
  </si>
  <si>
    <t>Goodwill Industries (Lubbock)</t>
  </si>
  <si>
    <t>HTCG</t>
  </si>
  <si>
    <t>Texarkana Resources for the Disabled (Texarkana)</t>
  </si>
  <si>
    <t>City of Presido (Presido)</t>
  </si>
  <si>
    <t>Adult Day Activity &amp; Health Center (Lubbock)</t>
  </si>
  <si>
    <t>Austin State School (Austin)</t>
  </si>
  <si>
    <t>Centro de Salud Familiar La Fe, Inc. (El Paso)</t>
  </si>
  <si>
    <t>Sears Memorial Methodist Ctr. (Abilene)</t>
  </si>
  <si>
    <t>Amigos Del Valle, Inc. (Mission)</t>
  </si>
  <si>
    <t xml:space="preserve">Transit System Inc., The 
(Glen Rose)   </t>
  </si>
  <si>
    <t>END-47</t>
  </si>
  <si>
    <t>5310 Data Only</t>
  </si>
  <si>
    <t>Hays County Veterans Administration (San Marcos)</t>
  </si>
  <si>
    <t>Bethphage Mission South (San Angelo)</t>
  </si>
  <si>
    <t>Austin Groups for the Elderly (AGE) (Austin)</t>
  </si>
  <si>
    <t>END-202</t>
  </si>
  <si>
    <t>MID-ODS</t>
  </si>
  <si>
    <t>100 D.I.D. Memor Nurs &amp; Rehab Ctr (Dumas)</t>
  </si>
  <si>
    <t>Dallas</t>
  </si>
  <si>
    <t>END-122</t>
  </si>
  <si>
    <t>Total Revenues</t>
  </si>
  <si>
    <t>END-178</t>
  </si>
  <si>
    <t>JUN</t>
  </si>
  <si>
    <t>New Freedom</t>
  </si>
  <si>
    <t>Fort Worth</t>
  </si>
  <si>
    <t>Prairie House (Plainview)</t>
  </si>
  <si>
    <t>OCT</t>
  </si>
  <si>
    <t>END-180</t>
  </si>
  <si>
    <t>Passenger Trips per Revenue Mile</t>
  </si>
  <si>
    <t>RUR-29</t>
  </si>
  <si>
    <t>Childress</t>
  </si>
  <si>
    <t>END-12</t>
  </si>
  <si>
    <t>Aspermont Small Business Development Ctr. 
(Aspermont)</t>
  </si>
  <si>
    <t>Operational Expense per Revenue Mile</t>
  </si>
  <si>
    <t>SUA-21</t>
  </si>
  <si>
    <t>Austin</t>
  </si>
  <si>
    <t>Chillicothe Travelers, Inc. (Chillicothe)</t>
  </si>
  <si>
    <t>Quarterly Summary Formatted for the PTN Master Spreadsheet</t>
  </si>
  <si>
    <t>MTA-04</t>
  </si>
  <si>
    <t>AACOG</t>
  </si>
  <si>
    <t>Community Services, Inc. 
(Corsicana)</t>
  </si>
  <si>
    <t>Senior Citizens Services (Texarkana)</t>
  </si>
  <si>
    <t>Sterling County (Sterling County)</t>
  </si>
  <si>
    <t>Shackelford County Community Resource Center (Albany)</t>
  </si>
  <si>
    <t>Disability Assistance of Central Texas (Austin)</t>
  </si>
  <si>
    <t>District Lookup Table</t>
  </si>
  <si>
    <t>3rd Quarter</t>
  </si>
  <si>
    <t>END-70</t>
  </si>
  <si>
    <t>GCC</t>
  </si>
  <si>
    <t>Grace Presbyterian Village, Inc. (Dallas)</t>
  </si>
  <si>
    <t>END-184</t>
  </si>
  <si>
    <t>END-160</t>
  </si>
  <si>
    <t>East Texas Council of Governments 
(Kilgore)</t>
  </si>
  <si>
    <t>END-16</t>
  </si>
  <si>
    <t>Foundation for MHMR/Permian Basin (Midland)</t>
  </si>
  <si>
    <t>Air Force Village Foundation, Inc. (San Antonio)</t>
  </si>
  <si>
    <t>LRGVDC</t>
  </si>
  <si>
    <t>Yoakum</t>
  </si>
  <si>
    <t>END-106</t>
  </si>
  <si>
    <t>Name</t>
  </si>
  <si>
    <t>SPAN, Inc.</t>
  </si>
  <si>
    <t>Camp Co. Develop. Disabled Assoc. (Pittsburg)</t>
  </si>
  <si>
    <t>END-203</t>
  </si>
  <si>
    <t>END-57</t>
  </si>
  <si>
    <t>Eden Heights, Inc. (New Braunfels)</t>
  </si>
  <si>
    <t>RURAL:</t>
  </si>
  <si>
    <t>Harlingen - San Benito - Lower Rio Grande Valley Dev. Council</t>
  </si>
  <si>
    <t>FARES</t>
  </si>
  <si>
    <t>City of Waco - Waco Transit System</t>
  </si>
  <si>
    <t>Lower Rio Grande Valley Develop. Council 
(Rural)</t>
  </si>
  <si>
    <t>END-33</t>
  </si>
  <si>
    <t>END-147</t>
  </si>
  <si>
    <t>ARL</t>
  </si>
  <si>
    <t>Rio Grande State Center (Harlingen)</t>
  </si>
  <si>
    <t>Tyler - Tyler Transit System</t>
  </si>
  <si>
    <t>4th Quarter Data</t>
  </si>
  <si>
    <t>HRL</t>
  </si>
  <si>
    <t>END-188</t>
  </si>
  <si>
    <t>END-50</t>
  </si>
  <si>
    <t>END-164</t>
  </si>
  <si>
    <t>City of Lubbock - Citibus</t>
  </si>
  <si>
    <t>NRH</t>
  </si>
  <si>
    <t>Hansford Manor Nursing Home (Spearman)</t>
  </si>
  <si>
    <t>HCCA</t>
  </si>
  <si>
    <t>END-91</t>
  </si>
  <si>
    <t>JARC Data Only</t>
  </si>
  <si>
    <t>$/HOUR</t>
  </si>
  <si>
    <t>END-181</t>
  </si>
  <si>
    <t>Electra Service Corporation (Electra)</t>
  </si>
  <si>
    <t>City of Grand Prairie</t>
  </si>
  <si>
    <t>REVENUE</t>
  </si>
  <si>
    <t>END-127</t>
  </si>
  <si>
    <t>MTA</t>
  </si>
  <si>
    <t>The Woodlands</t>
  </si>
  <si>
    <t>College Station--Bryan - Brazos Transit District</t>
  </si>
  <si>
    <t>END-78</t>
  </si>
  <si>
    <t>Lake Jackson-Angleton</t>
  </si>
  <si>
    <t>Colorado Valley Transit 
(Columbus)</t>
  </si>
  <si>
    <t>END-54</t>
  </si>
  <si>
    <t>5311 Data Only</t>
  </si>
  <si>
    <t>END-168</t>
  </si>
  <si>
    <t>Laredo</t>
  </si>
  <si>
    <t>Variety Club Care-Van System (Dallas)</t>
  </si>
  <si>
    <t>RUR-32</t>
  </si>
  <si>
    <t>Health Horizons (Nacogdoches)</t>
  </si>
  <si>
    <t>END-95</t>
  </si>
  <si>
    <t>END-185</t>
  </si>
  <si>
    <t>Gonzales Community Health Centers of South Central Texas, Inc. (Gonzales)</t>
  </si>
  <si>
    <t>Special Health Resources of East Texas (Longview)</t>
  </si>
  <si>
    <t>Heart of Texas Council of Governments 
(Waco)</t>
  </si>
  <si>
    <t>Concerned Citizens of Jack Co. (Jacksboro)</t>
  </si>
  <si>
    <t>District Menu</t>
  </si>
  <si>
    <t xml:space="preserve">Collin County Committee on Aging </t>
  </si>
  <si>
    <t>END-02</t>
  </si>
  <si>
    <t>END-58</t>
  </si>
  <si>
    <t>Tarrant County/Amer. Red Cross (Ft. Worth)</t>
  </si>
  <si>
    <t>Bowie Senior Citizens Project, Inc. (Bowie)</t>
  </si>
  <si>
    <t>Baylor Institute for Rehabilitation (Dallas)</t>
  </si>
  <si>
    <t>Hill Country Transit District 
(San Saba)</t>
  </si>
  <si>
    <t>RUR-36</t>
  </si>
  <si>
    <t>Big Bend Community Action Comittee, Inc. (Marfa)</t>
  </si>
  <si>
    <t>3rd Quarter Data</t>
  </si>
  <si>
    <t>CARTS</t>
  </si>
  <si>
    <t>TWOO</t>
  </si>
  <si>
    <t>Corpus Christi</t>
  </si>
  <si>
    <t>END-133</t>
  </si>
  <si>
    <t>Lubbock Independent School District (Lubbock)</t>
  </si>
  <si>
    <t>Del Rio, City of 
(Del Rio)</t>
  </si>
  <si>
    <t>END-189</t>
  </si>
  <si>
    <t>CODE</t>
  </si>
  <si>
    <t>Population Lookup Table</t>
  </si>
  <si>
    <t>Young County Senior Citizens Assoc. (Graham)</t>
  </si>
  <si>
    <t>Fort Worth Transit Authority (THE T) - Ft. Worth</t>
  </si>
  <si>
    <t>END-60</t>
  </si>
  <si>
    <t>Capital Area Rural Transportation System (CARTS) 
(Austin)</t>
  </si>
  <si>
    <t>Public Transit Services</t>
  </si>
  <si>
    <t>END-150</t>
  </si>
  <si>
    <t>Plano Community Homes  Sponsor (Plano)</t>
  </si>
  <si>
    <t>East Texas Medical Center (Pittsburg)</t>
  </si>
  <si>
    <t>DR</t>
  </si>
  <si>
    <t>Concho Valley Council of Governments 
(San Angelo)</t>
  </si>
  <si>
    <t>MAR</t>
  </si>
  <si>
    <t>Austin Travis Co. MHMR Center (Austin)</t>
  </si>
  <si>
    <t>END-191</t>
  </si>
  <si>
    <t>CONVA</t>
  </si>
  <si>
    <t>Bethphage Mission South at Lubbock (Lubbock)</t>
  </si>
  <si>
    <t>Public Transit Services 
(Mineral Wells)</t>
  </si>
  <si>
    <t>Sun Metro - El Paso</t>
  </si>
  <si>
    <t>#VEH</t>
  </si>
  <si>
    <t>San Juan de Los Lagos Church (San Antonio)</t>
  </si>
  <si>
    <t>END-113</t>
  </si>
  <si>
    <t>CCAA</t>
  </si>
  <si>
    <t>Pharr</t>
  </si>
  <si>
    <t>VIC</t>
  </si>
  <si>
    <t>END-40</t>
  </si>
  <si>
    <t>TXC</t>
  </si>
  <si>
    <t>END-154</t>
  </si>
  <si>
    <t>Town of Van Horn(El Paso)</t>
  </si>
  <si>
    <t>South Plains Community Action Association, Inc.</t>
  </si>
  <si>
    <t>Baptist Memorial Geriatric Center (San Angelo)</t>
  </si>
  <si>
    <t>WEBB</t>
  </si>
  <si>
    <t>Warm Springs Rehabilitation Foundation (San Antonio)</t>
  </si>
  <si>
    <t>FBC</t>
  </si>
  <si>
    <t>Farwell Convalescent Center (Farwell)</t>
  </si>
  <si>
    <t>Active Vehicles</t>
  </si>
  <si>
    <t>Inactive Vehicles</t>
  </si>
  <si>
    <t>Check:  System Speed (Miles/Hour)</t>
  </si>
  <si>
    <t xml:space="preserve">Total Vehicles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</si>
</sst>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 #,##0.00_);_(* \(#,##0.00\);_(* \-??_);_(@_)"/>
    <numFmt numFmtId="165" formatCode="\$#,##0.00_);&quot;($&quot;#,##0.00\)"/>
    <numFmt numFmtId="166" formatCode="_(* #,##0_);_(* \(#,##0\);_(* \-??_);_(@_)"/>
    <numFmt numFmtId="167" formatCode="0.0%"/>
    <numFmt numFmtId="169" formatCode="_(\$* #,##0.00_);_(\$* \(#,##0.00\);_(\$* \-??_);_(@_)"/>
    <numFmt numFmtId="170" formatCode="_(\$* #,##0_);_(\$* \(#,##0\);_(\$* \-??_);_(@_)"/>
    <numFmt numFmtId="171" formatCode="\$#,##0"/>
    <numFmt numFmtId="172" formatCode="\$#,##0.00"/>
    <numFmt numFmtId="173" formatCode="\$#,##0.00_);[Red]&quot;($&quot;#,##0.00\)"/>
  </numFmts>
  <fonts count="25" x14ac:knownFonts="1">
    <font>
      <sz val="10"/>
      <name val="Arial"/>
      <family val="2"/>
    </font>
    <font>
      <sz val="8"/>
      <name val="Arial"/>
      <family val="2"/>
    </font>
    <font>
      <sz val="6"/>
      <name val="Arial"/>
      <family val="2"/>
    </font>
    <font>
      <b/>
      <sz val="9"/>
      <name val="Arial"/>
      <family val="2"/>
    </font>
    <font>
      <b/>
      <i/>
      <sz val="12"/>
      <name val="Arial"/>
      <family val="2"/>
    </font>
    <font>
      <sz val="10"/>
      <color indexed="12"/>
      <name val="Arial"/>
      <family val="2"/>
    </font>
    <font>
      <sz val="10"/>
      <color indexed="8"/>
      <name val="Tahoma"/>
      <family val="2"/>
    </font>
    <font>
      <b/>
      <sz val="10"/>
      <color indexed="12"/>
      <name val="Arial"/>
      <family val="2"/>
    </font>
    <font>
      <b/>
      <sz val="12"/>
      <name val="Arial"/>
      <family val="2"/>
    </font>
    <font>
      <b/>
      <sz val="10"/>
      <name val="Arial"/>
      <family val="2"/>
    </font>
    <font>
      <b/>
      <u/>
      <sz val="10"/>
      <name val="Arial"/>
      <family val="2"/>
    </font>
    <font>
      <b/>
      <sz val="10"/>
      <color indexed="8"/>
      <name val="Tahoma"/>
      <family val="2"/>
    </font>
    <font>
      <sz val="14"/>
      <color indexed="12"/>
      <name val="Arial"/>
      <family val="2"/>
    </font>
    <font>
      <b/>
      <sz val="8"/>
      <color indexed="8"/>
      <name val="Tahoma"/>
      <family val="2"/>
    </font>
    <font>
      <i/>
      <sz val="10"/>
      <name val="Arial"/>
      <family val="2"/>
    </font>
    <font>
      <sz val="10"/>
      <name val="Times New Roman"/>
      <family val="1"/>
    </font>
    <font>
      <sz val="10"/>
      <name val="Univers (W1)"/>
      <family val="2"/>
    </font>
    <font>
      <b/>
      <sz val="14"/>
      <color indexed="12"/>
      <name val="Arial"/>
      <family val="2"/>
    </font>
    <font>
      <sz val="9"/>
      <name val="Arial"/>
      <family val="2"/>
    </font>
    <font>
      <b/>
      <sz val="14"/>
      <name val="Arial"/>
      <family val="2"/>
    </font>
    <font>
      <sz val="10"/>
      <name val="Arial"/>
      <family val="2"/>
    </font>
    <font>
      <sz val="10"/>
      <name val="Century Gothic"/>
      <family val="2"/>
    </font>
    <font>
      <b/>
      <sz val="10"/>
      <name val="Century Gothic"/>
      <family val="2"/>
    </font>
    <font>
      <b/>
      <u/>
      <sz val="10"/>
      <name val="Century Gothic"/>
      <family val="2"/>
    </font>
    <font>
      <u/>
      <sz val="10"/>
      <name val="Century Gothic"/>
      <family val="2"/>
    </font>
  </fonts>
  <fills count="9">
    <fill>
      <patternFill patternType="none"/>
    </fill>
    <fill>
      <patternFill patternType="gray125"/>
    </fill>
    <fill>
      <patternFill patternType="solid">
        <fgColor indexed="27"/>
        <bgColor indexed="41"/>
      </patternFill>
    </fill>
    <fill>
      <patternFill patternType="solid">
        <fgColor indexed="43"/>
        <bgColor indexed="26"/>
      </patternFill>
    </fill>
    <fill>
      <patternFill patternType="solid">
        <fgColor indexed="44"/>
        <bgColor indexed="31"/>
      </patternFill>
    </fill>
    <fill>
      <patternFill patternType="solid">
        <fgColor indexed="9"/>
        <bgColor indexed="26"/>
      </patternFill>
    </fill>
    <fill>
      <patternFill patternType="solid">
        <fgColor indexed="22"/>
        <bgColor indexed="31"/>
      </patternFill>
    </fill>
    <fill>
      <patternFill patternType="solid">
        <fgColor indexed="45"/>
        <bgColor indexed="29"/>
      </patternFill>
    </fill>
    <fill>
      <patternFill patternType="solid">
        <fgColor indexed="13"/>
        <bgColor indexed="34"/>
      </patternFill>
    </fill>
  </fills>
  <borders count="60">
    <border>
      <left/>
      <right/>
      <top/>
      <bottom/>
      <diagonal/>
    </border>
    <border>
      <left/>
      <right/>
      <top style="double">
        <color indexed="8"/>
      </top>
      <bottom style="double">
        <color indexed="8"/>
      </bottom>
      <diagonal/>
    </border>
    <border>
      <left style="thin">
        <color indexed="8"/>
      </left>
      <right style="thin">
        <color indexed="8"/>
      </right>
      <top style="thin">
        <color indexed="8"/>
      </top>
      <bottom style="thin">
        <color indexed="8"/>
      </bottom>
      <diagonal/>
    </border>
    <border>
      <left style="medium">
        <color indexed="8"/>
      </left>
      <right style="medium">
        <color indexed="8"/>
      </right>
      <top/>
      <bottom/>
      <diagonal/>
    </border>
    <border>
      <left/>
      <right style="double">
        <color indexed="8"/>
      </right>
      <top/>
      <bottom/>
      <diagonal/>
    </border>
    <border>
      <left style="thin">
        <color indexed="8"/>
      </left>
      <right style="medium">
        <color indexed="8"/>
      </right>
      <top style="thin">
        <color indexed="8"/>
      </top>
      <bottom style="thin">
        <color indexed="8"/>
      </bottom>
      <diagonal/>
    </border>
    <border>
      <left style="thin">
        <color indexed="8"/>
      </left>
      <right style="thin">
        <color indexed="8"/>
      </right>
      <top/>
      <bottom style="medium">
        <color indexed="8"/>
      </bottom>
      <diagonal/>
    </border>
    <border>
      <left style="thin">
        <color indexed="8"/>
      </left>
      <right style="thin">
        <color indexed="8"/>
      </right>
      <top style="medium">
        <color indexed="8"/>
      </top>
      <bottom style="thin">
        <color indexed="8"/>
      </bottom>
      <diagonal/>
    </border>
    <border>
      <left style="medium">
        <color indexed="8"/>
      </left>
      <right/>
      <top style="medium">
        <color indexed="8"/>
      </top>
      <bottom/>
      <diagonal/>
    </border>
    <border>
      <left/>
      <right/>
      <top/>
      <bottom style="double">
        <color indexed="8"/>
      </bottom>
      <diagonal/>
    </border>
    <border>
      <left/>
      <right/>
      <top style="double">
        <color indexed="8"/>
      </top>
      <bottom/>
      <diagonal/>
    </border>
    <border>
      <left/>
      <right/>
      <top style="medium">
        <color indexed="8"/>
      </top>
      <bottom/>
      <diagonal/>
    </border>
    <border>
      <left style="medium">
        <color indexed="8"/>
      </left>
      <right style="medium">
        <color indexed="8"/>
      </right>
      <top style="medium">
        <color indexed="8"/>
      </top>
      <bottom/>
      <diagonal/>
    </border>
    <border>
      <left style="thin">
        <color indexed="8"/>
      </left>
      <right style="thin">
        <color indexed="8"/>
      </right>
      <top style="thin">
        <color indexed="8"/>
      </top>
      <bottom style="medium">
        <color indexed="8"/>
      </bottom>
      <diagonal/>
    </border>
    <border>
      <left style="medium">
        <color indexed="8"/>
      </left>
      <right/>
      <top/>
      <bottom style="medium">
        <color indexed="8"/>
      </bottom>
      <diagonal/>
    </border>
    <border>
      <left/>
      <right style="double">
        <color indexed="8"/>
      </right>
      <top/>
      <bottom style="medium">
        <color indexed="8"/>
      </bottom>
      <diagonal/>
    </border>
    <border>
      <left style="double">
        <color indexed="8"/>
      </left>
      <right/>
      <top/>
      <bottom/>
      <diagonal/>
    </border>
    <border>
      <left style="medium">
        <color indexed="8"/>
      </left>
      <right/>
      <top/>
      <bottom/>
      <diagonal/>
    </border>
    <border>
      <left style="double">
        <color indexed="8"/>
      </left>
      <right style="medium">
        <color indexed="8"/>
      </right>
      <top/>
      <bottom/>
      <diagonal/>
    </border>
    <border>
      <left style="double">
        <color indexed="8"/>
      </left>
      <right style="medium">
        <color indexed="8"/>
      </right>
      <top style="medium">
        <color indexed="8"/>
      </top>
      <bottom style="medium">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medium">
        <color indexed="8"/>
      </right>
      <top style="medium">
        <color indexed="8"/>
      </top>
      <bottom/>
      <diagonal/>
    </border>
    <border>
      <left/>
      <right style="double">
        <color indexed="8"/>
      </right>
      <top style="medium">
        <color indexed="8"/>
      </top>
      <bottom style="medium">
        <color indexed="8"/>
      </bottom>
      <diagonal/>
    </border>
    <border>
      <left/>
      <right style="double">
        <color indexed="8"/>
      </right>
      <top/>
      <bottom style="double">
        <color indexed="8"/>
      </bottom>
      <diagonal/>
    </border>
    <border>
      <left/>
      <right style="medium">
        <color indexed="8"/>
      </right>
      <top/>
      <bottom/>
      <diagonal/>
    </border>
    <border>
      <left/>
      <right style="medium">
        <color indexed="8"/>
      </right>
      <top/>
      <bottom style="medium">
        <color indexed="8"/>
      </bottom>
      <diagonal/>
    </border>
    <border>
      <left/>
      <right style="double">
        <color indexed="8"/>
      </right>
      <top style="double">
        <color indexed="8"/>
      </top>
      <bottom/>
      <diagonal/>
    </border>
    <border>
      <left style="thin">
        <color indexed="8"/>
      </left>
      <right style="medium">
        <color indexed="8"/>
      </right>
      <top style="medium">
        <color indexed="8"/>
      </top>
      <bottom style="thin">
        <color indexed="8"/>
      </bottom>
      <diagonal/>
    </border>
    <border>
      <left/>
      <right/>
      <top/>
      <bottom style="medium">
        <color indexed="8"/>
      </bottom>
      <diagonal/>
    </border>
    <border>
      <left style="medium">
        <color indexed="8"/>
      </left>
      <right style="medium">
        <color indexed="8"/>
      </right>
      <top/>
      <bottom style="medium">
        <color indexed="8"/>
      </bottom>
      <diagonal/>
    </border>
    <border>
      <left/>
      <right style="double">
        <color indexed="8"/>
      </right>
      <top style="medium">
        <color indexed="8"/>
      </top>
      <bottom/>
      <diagonal/>
    </border>
    <border>
      <left/>
      <right/>
      <top style="medium">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medium">
        <color indexed="8"/>
      </top>
      <bottom style="medium">
        <color indexed="8"/>
      </bottom>
      <diagonal/>
    </border>
    <border>
      <left style="medium">
        <color indexed="8"/>
      </left>
      <right style="thin">
        <color indexed="8"/>
      </right>
      <top/>
      <bottom style="thin">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bottom style="thin">
        <color indexed="8"/>
      </bottom>
      <diagonal/>
    </border>
    <border>
      <left style="thin">
        <color indexed="8"/>
      </left>
      <right style="medium">
        <color indexed="8"/>
      </right>
      <top/>
      <bottom style="thin">
        <color indexed="8"/>
      </bottom>
      <diagonal/>
    </border>
    <border>
      <left style="medium">
        <color indexed="8"/>
      </left>
      <right/>
      <top style="medium">
        <color indexed="8"/>
      </top>
      <bottom style="medium">
        <color indexed="8"/>
      </bottom>
      <diagonal/>
    </border>
    <border>
      <left style="medium">
        <color indexed="8"/>
      </left>
      <right style="thin">
        <color indexed="8"/>
      </right>
      <top style="thin">
        <color indexed="8"/>
      </top>
      <bottom style="medium">
        <color indexed="8"/>
      </bottom>
      <diagonal/>
    </border>
    <border>
      <left/>
      <right style="medium">
        <color indexed="8"/>
      </right>
      <top/>
      <bottom style="thin">
        <color indexed="8"/>
      </bottom>
      <diagonal/>
    </border>
    <border>
      <left style="thin">
        <color indexed="8"/>
      </left>
      <right style="double">
        <color indexed="8"/>
      </right>
      <top style="thin">
        <color indexed="8"/>
      </top>
      <bottom style="thin">
        <color indexed="8"/>
      </bottom>
      <diagonal/>
    </border>
    <border>
      <left style="double">
        <color indexed="8"/>
      </left>
      <right style="medium">
        <color indexed="8"/>
      </right>
      <top/>
      <bottom style="medium">
        <color indexed="8"/>
      </bottom>
      <diagonal/>
    </border>
    <border>
      <left style="double">
        <color indexed="8"/>
      </left>
      <right/>
      <top/>
      <bottom style="double">
        <color indexed="8"/>
      </bottom>
      <diagonal/>
    </border>
    <border>
      <left/>
      <right style="medium">
        <color indexed="8"/>
      </right>
      <top style="medium">
        <color indexed="8"/>
      </top>
      <bottom style="medium">
        <color indexed="8"/>
      </bottom>
      <diagonal/>
    </border>
    <border>
      <left style="double">
        <color indexed="8"/>
      </left>
      <right style="medium">
        <color indexed="8"/>
      </right>
      <top style="thin">
        <color indexed="8"/>
      </top>
      <bottom style="thin">
        <color indexed="8"/>
      </bottom>
      <diagonal/>
    </border>
    <border>
      <left style="double">
        <color indexed="8"/>
      </left>
      <right style="medium">
        <color indexed="8"/>
      </right>
      <top style="medium">
        <color indexed="8"/>
      </top>
      <bottom/>
      <diagonal/>
    </border>
    <border>
      <left style="double">
        <color indexed="8"/>
      </left>
      <right/>
      <top style="double">
        <color indexed="8"/>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s>
  <cellStyleXfs count="8">
    <xf numFmtId="0" fontId="0" fillId="0" borderId="0"/>
    <xf numFmtId="164" fontId="20" fillId="0" borderId="0" applyFill="0" applyBorder="0" applyAlignment="0" applyProtection="0"/>
    <xf numFmtId="169" fontId="20" fillId="0" borderId="0" applyFill="0" applyBorder="0" applyAlignment="0" applyProtection="0"/>
    <xf numFmtId="0" fontId="9" fillId="0" borderId="1" applyNumberFormat="0" applyFill="0">
      <alignment horizontal="center" wrapText="1"/>
    </xf>
    <xf numFmtId="0" fontId="2" fillId="0" borderId="0"/>
    <xf numFmtId="0" fontId="20" fillId="2" borderId="2" applyNumberFormat="0" applyProtection="0"/>
    <xf numFmtId="9" fontId="20" fillId="0" borderId="0" applyFill="0" applyBorder="0" applyAlignment="0" applyProtection="0"/>
    <xf numFmtId="0" fontId="19" fillId="0" borderId="0"/>
  </cellStyleXfs>
  <cellXfs count="288">
    <xf numFmtId="0" fontId="0" fillId="0" borderId="0" xfId="0"/>
    <xf numFmtId="39" fontId="0" fillId="0" borderId="0" xfId="0" applyNumberFormat="1" applyFont="1" applyFill="1" applyBorder="1" applyAlignment="1" applyProtection="1">
      <alignment horizontal="left"/>
    </xf>
    <xf numFmtId="39" fontId="0" fillId="0" borderId="0" xfId="0" applyNumberFormat="1" applyFont="1" applyFill="1" applyBorder="1" applyAlignment="1" applyProtection="1">
      <alignment horizontal="center"/>
      <protection locked="0"/>
    </xf>
    <xf numFmtId="0" fontId="14" fillId="0" borderId="0" xfId="4" applyFont="1"/>
    <xf numFmtId="0" fontId="9" fillId="0" borderId="3" xfId="4" applyFont="1" applyBorder="1" applyAlignment="1">
      <alignment wrapText="1"/>
    </xf>
    <xf numFmtId="0" fontId="0" fillId="0" borderId="0" xfId="0" applyBorder="1" applyAlignment="1" applyProtection="1">
      <alignment horizontal="center"/>
      <protection locked="0"/>
    </xf>
    <xf numFmtId="166" fontId="0" fillId="0" borderId="4" xfId="1" applyNumberFormat="1" applyFont="1" applyFill="1" applyBorder="1" applyAlignment="1" applyProtection="1">
      <alignment horizontal="right"/>
    </xf>
    <xf numFmtId="173" fontId="18" fillId="0" borderId="5" xfId="0" applyNumberFormat="1" applyFont="1" applyFill="1" applyBorder="1" applyAlignment="1" applyProtection="1">
      <alignment horizontal="center"/>
      <protection locked="0"/>
    </xf>
    <xf numFmtId="170" fontId="0" fillId="3" borderId="6" xfId="2" applyNumberFormat="1" applyFont="1" applyFill="1" applyBorder="1" applyAlignment="1" applyProtection="1">
      <alignment horizontal="right"/>
      <protection locked="0"/>
    </xf>
    <xf numFmtId="0" fontId="0" fillId="0" borderId="7" xfId="0" applyFill="1" applyBorder="1" applyAlignment="1">
      <alignment horizontal="center"/>
    </xf>
    <xf numFmtId="0" fontId="14" fillId="4" borderId="3" xfId="4" applyFont="1" applyFill="1" applyBorder="1" applyAlignment="1">
      <alignment wrapText="1"/>
    </xf>
    <xf numFmtId="39" fontId="0" fillId="0" borderId="0" xfId="0" applyNumberFormat="1" applyFont="1" applyFill="1" applyBorder="1" applyAlignment="1" applyProtection="1">
      <alignment horizontal="left"/>
      <protection locked="0"/>
    </xf>
    <xf numFmtId="171" fontId="9" fillId="5" borderId="4" xfId="1" applyNumberFormat="1" applyFont="1" applyFill="1" applyBorder="1" applyAlignment="1" applyProtection="1">
      <alignment horizontal="right"/>
    </xf>
    <xf numFmtId="0" fontId="14" fillId="0" borderId="3" xfId="4" applyFont="1" applyBorder="1" applyAlignment="1">
      <alignment wrapText="1"/>
    </xf>
    <xf numFmtId="0" fontId="8" fillId="0" borderId="0" xfId="0" applyFont="1" applyBorder="1" applyAlignment="1">
      <alignment horizontal="center"/>
    </xf>
    <xf numFmtId="0" fontId="9" fillId="0" borderId="0" xfId="0" applyFont="1" applyAlignment="1" applyProtection="1">
      <alignment horizontal="center"/>
      <protection locked="0"/>
    </xf>
    <xf numFmtId="0" fontId="0" fillId="0" borderId="8" xfId="4" applyFont="1" applyFill="1" applyBorder="1" applyAlignment="1">
      <alignment horizontal="left"/>
    </xf>
    <xf numFmtId="39" fontId="9" fillId="0" borderId="9" xfId="0" applyNumberFormat="1" applyFont="1" applyBorder="1" applyAlignment="1" applyProtection="1">
      <alignment horizontal="center"/>
    </xf>
    <xf numFmtId="4" fontId="9" fillId="0" borderId="10" xfId="0" applyNumberFormat="1" applyFont="1" applyBorder="1" applyAlignment="1" applyProtection="1"/>
    <xf numFmtId="166" fontId="0" fillId="0" borderId="0" xfId="1" applyNumberFormat="1" applyFont="1" applyFill="1" applyBorder="1" applyAlignment="1" applyProtection="1"/>
    <xf numFmtId="3" fontId="0" fillId="0" borderId="11" xfId="1" applyNumberFormat="1" applyFont="1" applyFill="1" applyBorder="1" applyAlignment="1" applyProtection="1">
      <alignment horizontal="center"/>
    </xf>
    <xf numFmtId="0" fontId="7" fillId="0" borderId="12" xfId="0" applyFont="1" applyBorder="1" applyAlignment="1">
      <alignment horizontal="center"/>
    </xf>
    <xf numFmtId="167" fontId="0" fillId="0" borderId="0" xfId="6" applyNumberFormat="1" applyFont="1" applyFill="1" applyBorder="1" applyAlignment="1" applyProtection="1"/>
    <xf numFmtId="0" fontId="0" fillId="0" borderId="13" xfId="0" applyBorder="1" applyAlignment="1">
      <alignment horizontal="center"/>
    </xf>
    <xf numFmtId="0" fontId="0" fillId="0" borderId="14" xfId="4" applyFont="1" applyBorder="1" applyAlignment="1">
      <alignment horizontal="left"/>
    </xf>
    <xf numFmtId="39" fontId="0" fillId="0" borderId="7" xfId="0" applyNumberFormat="1" applyFont="1" applyBorder="1" applyAlignment="1" applyProtection="1">
      <alignment horizontal="left"/>
      <protection locked="0"/>
    </xf>
    <xf numFmtId="166" fontId="0" fillId="3" borderId="2" xfId="1" applyNumberFormat="1" applyFont="1" applyFill="1" applyBorder="1" applyAlignment="1" applyProtection="1">
      <alignment horizontal="right"/>
      <protection locked="0"/>
    </xf>
    <xf numFmtId="166" fontId="3" fillId="0" borderId="0" xfId="1" applyNumberFormat="1" applyFont="1" applyFill="1" applyBorder="1" applyAlignment="1" applyProtection="1">
      <alignment horizontal="center"/>
      <protection locked="0"/>
    </xf>
    <xf numFmtId="39" fontId="9" fillId="0" borderId="9" xfId="0" applyNumberFormat="1" applyFont="1" applyBorder="1" applyAlignment="1" applyProtection="1">
      <alignment horizontal="left"/>
    </xf>
    <xf numFmtId="0" fontId="0" fillId="0" borderId="5" xfId="0" applyBorder="1" applyAlignment="1">
      <alignment horizontal="center"/>
    </xf>
    <xf numFmtId="39" fontId="0" fillId="0" borderId="4" xfId="1" applyNumberFormat="1" applyFont="1" applyFill="1" applyBorder="1" applyAlignment="1" applyProtection="1">
      <alignment horizontal="center"/>
    </xf>
    <xf numFmtId="172" fontId="0" fillId="0" borderId="15" xfId="4" applyNumberFormat="1" applyFont="1" applyFill="1" applyBorder="1" applyAlignment="1">
      <alignment horizontal="center"/>
    </xf>
    <xf numFmtId="0" fontId="0" fillId="0" borderId="16" xfId="0" applyBorder="1" applyProtection="1"/>
    <xf numFmtId="0" fontId="0" fillId="0" borderId="2" xfId="0" applyFill="1" applyBorder="1" applyAlignment="1">
      <alignment horizontal="center"/>
    </xf>
    <xf numFmtId="39" fontId="9" fillId="0" borderId="0" xfId="0" applyNumberFormat="1" applyFont="1" applyBorder="1" applyAlignment="1" applyProtection="1">
      <alignment horizontal="center"/>
    </xf>
    <xf numFmtId="0" fontId="0" fillId="4" borderId="17" xfId="4" applyFont="1" applyFill="1" applyBorder="1" applyAlignment="1">
      <alignment horizontal="left" wrapText="1"/>
    </xf>
    <xf numFmtId="172" fontId="0" fillId="0" borderId="4" xfId="4" applyNumberFormat="1" applyFont="1" applyFill="1" applyBorder="1" applyAlignment="1">
      <alignment horizontal="center"/>
    </xf>
    <xf numFmtId="0" fontId="0" fillId="0" borderId="0" xfId="0" applyFont="1" applyFill="1" applyProtection="1"/>
    <xf numFmtId="173" fontId="3" fillId="0" borderId="0" xfId="0" applyNumberFormat="1" applyFont="1" applyFill="1" applyBorder="1" applyAlignment="1" applyProtection="1">
      <alignment horizontal="center"/>
      <protection locked="0"/>
    </xf>
    <xf numFmtId="37" fontId="0" fillId="0" borderId="0" xfId="0" applyNumberFormat="1" applyAlignment="1" applyProtection="1">
      <alignment wrapText="1"/>
    </xf>
    <xf numFmtId="0" fontId="9" fillId="0" borderId="0" xfId="4" applyFont="1" applyFill="1" applyBorder="1" applyAlignment="1">
      <alignment horizontal="left"/>
    </xf>
    <xf numFmtId="0" fontId="8" fillId="0" borderId="0" xfId="0" applyFont="1" applyAlignment="1" applyProtection="1">
      <alignment horizontal="center"/>
      <protection locked="0"/>
    </xf>
    <xf numFmtId="171" fontId="10" fillId="5" borderId="18" xfId="4" applyNumberFormat="1" applyFont="1" applyFill="1" applyBorder="1" applyAlignment="1" applyProtection="1">
      <alignment horizontal="right"/>
    </xf>
    <xf numFmtId="0" fontId="0" fillId="0" borderId="0" xfId="0" applyProtection="1"/>
    <xf numFmtId="166" fontId="0" fillId="0" borderId="2" xfId="1" applyNumberFormat="1" applyFont="1" applyFill="1" applyBorder="1" applyAlignment="1" applyProtection="1">
      <alignment horizontal="right"/>
    </xf>
    <xf numFmtId="0" fontId="16" fillId="0" borderId="0" xfId="4" applyFont="1" applyBorder="1"/>
    <xf numFmtId="0" fontId="9" fillId="6" borderId="0" xfId="4" applyFont="1" applyFill="1" applyBorder="1" applyAlignment="1">
      <alignment horizontal="left"/>
    </xf>
    <xf numFmtId="0" fontId="0" fillId="6" borderId="0" xfId="4" applyFont="1" applyFill="1" applyBorder="1"/>
    <xf numFmtId="0" fontId="9" fillId="5" borderId="19" xfId="4" applyFont="1" applyFill="1" applyBorder="1" applyAlignment="1">
      <alignment horizontal="center" wrapText="1"/>
    </xf>
    <xf numFmtId="3" fontId="0" fillId="0" borderId="0" xfId="4" applyNumberFormat="1" applyFont="1" applyAlignment="1">
      <alignment horizontal="center"/>
    </xf>
    <xf numFmtId="4" fontId="9" fillId="0" borderId="9" xfId="0" applyNumberFormat="1" applyFont="1" applyBorder="1" applyAlignment="1" applyProtection="1">
      <alignment horizontal="center"/>
    </xf>
    <xf numFmtId="49" fontId="0" fillId="0" borderId="0" xfId="0" applyNumberFormat="1" applyFont="1" applyAlignment="1" applyProtection="1">
      <alignment horizontal="right"/>
    </xf>
    <xf numFmtId="170" fontId="0" fillId="0" borderId="2" xfId="2" applyNumberFormat="1" applyFont="1" applyFill="1" applyBorder="1" applyAlignment="1" applyProtection="1">
      <alignment horizontal="right"/>
      <protection locked="0"/>
    </xf>
    <xf numFmtId="0" fontId="0" fillId="0" borderId="20" xfId="0" applyFont="1" applyBorder="1" applyAlignment="1" applyProtection="1">
      <alignment horizontal="center"/>
      <protection locked="0"/>
    </xf>
    <xf numFmtId="167" fontId="0" fillId="4" borderId="17" xfId="6" applyNumberFormat="1" applyFont="1" applyFill="1" applyBorder="1" applyAlignment="1" applyProtection="1">
      <alignment horizontal="left"/>
    </xf>
    <xf numFmtId="0" fontId="0" fillId="0" borderId="17" xfId="4" applyFont="1" applyBorder="1" applyAlignment="1">
      <alignment horizontal="left"/>
    </xf>
    <xf numFmtId="0" fontId="0" fillId="0" borderId="0" xfId="0" applyProtection="1">
      <protection locked="0"/>
    </xf>
    <xf numFmtId="170" fontId="0" fillId="0" borderId="21" xfId="2" applyNumberFormat="1" applyFont="1" applyFill="1" applyBorder="1" applyAlignment="1" applyProtection="1">
      <alignment horizontal="left"/>
    </xf>
    <xf numFmtId="0" fontId="0" fillId="0" borderId="4" xfId="0" applyBorder="1" applyProtection="1"/>
    <xf numFmtId="4" fontId="9" fillId="3" borderId="0" xfId="0" applyNumberFormat="1" applyFont="1" applyFill="1" applyBorder="1" applyAlignment="1" applyProtection="1">
      <alignment horizontal="center"/>
    </xf>
    <xf numFmtId="0" fontId="0" fillId="0" borderId="0" xfId="0" applyAlignment="1">
      <alignment horizontal="center"/>
    </xf>
    <xf numFmtId="9" fontId="0" fillId="6" borderId="0" xfId="4" applyNumberFormat="1" applyFont="1" applyFill="1" applyBorder="1" applyAlignment="1" applyProtection="1">
      <alignment horizontal="right"/>
    </xf>
    <xf numFmtId="0" fontId="0" fillId="0" borderId="3" xfId="4" applyFont="1" applyFill="1" applyBorder="1" applyAlignment="1">
      <alignment wrapText="1"/>
    </xf>
    <xf numFmtId="170" fontId="0" fillId="0" borderId="2" xfId="2" applyNumberFormat="1" applyFont="1" applyFill="1" applyBorder="1" applyAlignment="1" applyProtection="1">
      <alignment horizontal="left"/>
    </xf>
    <xf numFmtId="39" fontId="0" fillId="0" borderId="22" xfId="1" applyNumberFormat="1" applyFont="1" applyFill="1" applyBorder="1" applyAlignment="1" applyProtection="1">
      <alignment horizontal="center"/>
    </xf>
    <xf numFmtId="4" fontId="9" fillId="0" borderId="0" xfId="0" applyNumberFormat="1" applyFont="1" applyBorder="1" applyAlignment="1" applyProtection="1">
      <alignment horizontal="center"/>
    </xf>
    <xf numFmtId="3" fontId="0" fillId="0" borderId="4" xfId="4" applyNumberFormat="1" applyFont="1" applyBorder="1" applyAlignment="1">
      <alignment horizontal="center"/>
    </xf>
    <xf numFmtId="0" fontId="9" fillId="5" borderId="23" xfId="4" applyFont="1" applyFill="1" applyBorder="1" applyAlignment="1">
      <alignment horizontal="center"/>
    </xf>
    <xf numFmtId="39" fontId="0" fillId="0" borderId="0" xfId="0" applyNumberFormat="1" applyFont="1" applyAlignment="1" applyProtection="1">
      <alignment horizontal="left" wrapText="1"/>
    </xf>
    <xf numFmtId="0" fontId="0" fillId="0" borderId="0" xfId="0" applyFill="1" applyBorder="1" applyProtection="1">
      <protection locked="0"/>
    </xf>
    <xf numFmtId="3" fontId="0" fillId="0" borderId="0" xfId="0" applyNumberFormat="1" applyAlignment="1" applyProtection="1">
      <alignment wrapText="1"/>
    </xf>
    <xf numFmtId="9" fontId="16" fillId="0" borderId="0" xfId="6" applyNumberFormat="1" applyFont="1" applyFill="1" applyBorder="1" applyAlignment="1" applyProtection="1">
      <alignment horizontal="left"/>
    </xf>
    <xf numFmtId="0" fontId="0" fillId="0" borderId="0" xfId="0" applyFont="1" applyFill="1" applyAlignment="1" applyProtection="1">
      <alignment horizontal="left"/>
    </xf>
    <xf numFmtId="39" fontId="9" fillId="0" borderId="24" xfId="0" applyNumberFormat="1" applyFont="1" applyBorder="1" applyAlignment="1" applyProtection="1">
      <alignment horizontal="center"/>
    </xf>
    <xf numFmtId="170" fontId="1" fillId="3" borderId="2" xfId="2" applyNumberFormat="1" applyFont="1" applyFill="1" applyBorder="1" applyAlignment="1" applyProtection="1">
      <alignment horizontal="right"/>
      <protection locked="0"/>
    </xf>
    <xf numFmtId="166" fontId="0" fillId="0" borderId="17" xfId="1" applyNumberFormat="1" applyFont="1" applyFill="1" applyBorder="1" applyAlignment="1" applyProtection="1">
      <alignment horizontal="left"/>
    </xf>
    <xf numFmtId="3" fontId="0" fillId="0" borderId="2" xfId="0" applyNumberFormat="1" applyFill="1" applyBorder="1"/>
    <xf numFmtId="3" fontId="0" fillId="5" borderId="0" xfId="4" applyNumberFormat="1" applyFont="1" applyFill="1" applyBorder="1" applyAlignment="1" applyProtection="1">
      <alignment horizontal="right"/>
    </xf>
    <xf numFmtId="167" fontId="0" fillId="0" borderId="17" xfId="6" applyNumberFormat="1" applyFont="1" applyFill="1" applyBorder="1" applyAlignment="1" applyProtection="1">
      <alignment horizontal="left"/>
    </xf>
    <xf numFmtId="164" fontId="0" fillId="5" borderId="4" xfId="1" applyFont="1" applyFill="1" applyBorder="1" applyAlignment="1" applyProtection="1">
      <alignment horizontal="right"/>
    </xf>
    <xf numFmtId="4" fontId="9" fillId="7" borderId="10" xfId="0" applyNumberFormat="1" applyFont="1" applyFill="1" applyBorder="1" applyAlignment="1" applyProtection="1"/>
    <xf numFmtId="39" fontId="0" fillId="0" borderId="0" xfId="0" applyNumberFormat="1" applyFont="1" applyBorder="1" applyAlignment="1" applyProtection="1">
      <alignment horizontal="left"/>
    </xf>
    <xf numFmtId="39" fontId="0" fillId="0" borderId="0" xfId="0" applyNumberFormat="1" applyFont="1" applyBorder="1" applyAlignment="1" applyProtection="1">
      <alignment horizontal="center"/>
      <protection locked="0"/>
    </xf>
    <xf numFmtId="39" fontId="0" fillId="0" borderId="25" xfId="1" applyNumberFormat="1" applyFont="1" applyFill="1" applyBorder="1" applyAlignment="1" applyProtection="1">
      <alignment horizontal="center"/>
    </xf>
    <xf numFmtId="172" fontId="0" fillId="0" borderId="25" xfId="4" applyNumberFormat="1" applyFont="1" applyFill="1" applyBorder="1" applyAlignment="1">
      <alignment horizontal="center"/>
    </xf>
    <xf numFmtId="172" fontId="0" fillId="0" borderId="26" xfId="4" applyNumberFormat="1" applyFont="1" applyFill="1" applyBorder="1" applyAlignment="1">
      <alignment horizontal="center"/>
    </xf>
    <xf numFmtId="0" fontId="0" fillId="0" borderId="2" xfId="0" applyFont="1" applyFill="1" applyBorder="1" applyAlignment="1">
      <alignment horizontal="center" wrapText="1"/>
    </xf>
    <xf numFmtId="166" fontId="3" fillId="0" borderId="3" xfId="1" applyNumberFormat="1" applyFont="1" applyFill="1" applyBorder="1" applyAlignment="1" applyProtection="1">
      <alignment horizontal="center"/>
      <protection locked="0"/>
    </xf>
    <xf numFmtId="0" fontId="0" fillId="0" borderId="2" xfId="0" applyFont="1" applyBorder="1" applyAlignment="1">
      <alignment wrapText="1"/>
    </xf>
    <xf numFmtId="0" fontId="9" fillId="3" borderId="0" xfId="0" applyFont="1" applyFill="1" applyBorder="1" applyAlignment="1" applyProtection="1">
      <alignment horizontal="center"/>
    </xf>
    <xf numFmtId="171" fontId="9" fillId="5" borderId="0" xfId="1" applyNumberFormat="1" applyFont="1" applyFill="1" applyBorder="1" applyAlignment="1" applyProtection="1">
      <alignment horizontal="right"/>
    </xf>
    <xf numFmtId="4" fontId="9" fillId="0" borderId="27" xfId="0" applyNumberFormat="1" applyFont="1" applyBorder="1" applyAlignment="1" applyProtection="1"/>
    <xf numFmtId="0" fontId="5" fillId="0" borderId="0" xfId="0" applyNumberFormat="1" applyFont="1" applyFill="1" applyBorder="1" applyAlignment="1" applyProtection="1">
      <alignment horizontal="center"/>
      <protection locked="0"/>
    </xf>
    <xf numFmtId="0" fontId="0" fillId="0" borderId="28" xfId="0" applyBorder="1" applyAlignment="1">
      <alignment horizontal="center"/>
    </xf>
    <xf numFmtId="0" fontId="19" fillId="0" borderId="0" xfId="0" applyFont="1" applyProtection="1"/>
    <xf numFmtId="39" fontId="0" fillId="0" borderId="0" xfId="0" applyNumberFormat="1" applyFont="1" applyBorder="1" applyAlignment="1" applyProtection="1">
      <alignment horizontal="left"/>
      <protection locked="0"/>
    </xf>
    <xf numFmtId="49" fontId="9" fillId="0" borderId="0" xfId="0" applyNumberFormat="1" applyFont="1" applyAlignment="1" applyProtection="1">
      <alignment horizontal="right"/>
      <protection locked="0"/>
    </xf>
    <xf numFmtId="0" fontId="9" fillId="0" borderId="16" xfId="0" applyFont="1" applyBorder="1" applyAlignment="1" applyProtection="1">
      <alignment horizontal="center"/>
    </xf>
    <xf numFmtId="2" fontId="0" fillId="0" borderId="0" xfId="0" applyNumberFormat="1" applyAlignment="1" applyProtection="1">
      <alignment wrapText="1"/>
    </xf>
    <xf numFmtId="0" fontId="0" fillId="0" borderId="0" xfId="0" applyNumberFormat="1" applyFont="1" applyFill="1" applyBorder="1" applyAlignment="1" applyProtection="1">
      <alignment horizontal="right"/>
    </xf>
    <xf numFmtId="171" fontId="0" fillId="0" borderId="29" xfId="4" applyNumberFormat="1" applyFont="1" applyBorder="1" applyAlignment="1">
      <alignment horizontal="center"/>
    </xf>
    <xf numFmtId="166" fontId="3" fillId="0" borderId="30" xfId="1" applyNumberFormat="1" applyFont="1" applyFill="1" applyBorder="1" applyAlignment="1" applyProtection="1">
      <alignment horizontal="center"/>
      <protection locked="0"/>
    </xf>
    <xf numFmtId="0" fontId="0" fillId="0" borderId="8" xfId="4" applyFont="1" applyBorder="1" applyAlignment="1">
      <alignment horizontal="left"/>
    </xf>
    <xf numFmtId="39" fontId="0" fillId="0" borderId="31" xfId="1" applyNumberFormat="1" applyFont="1" applyFill="1" applyBorder="1" applyAlignment="1" applyProtection="1">
      <alignment horizontal="center"/>
    </xf>
    <xf numFmtId="0" fontId="0" fillId="0" borderId="0" xfId="0" applyNumberFormat="1" applyFont="1" applyBorder="1" applyAlignment="1" applyProtection="1">
      <alignment horizontal="center"/>
      <protection locked="0"/>
    </xf>
    <xf numFmtId="4" fontId="8" fillId="7" borderId="10" xfId="0" applyNumberFormat="1" applyFont="1" applyFill="1" applyBorder="1" applyAlignment="1" applyProtection="1"/>
    <xf numFmtId="170" fontId="0" fillId="0" borderId="4" xfId="2" applyNumberFormat="1" applyFont="1" applyFill="1" applyBorder="1" applyAlignment="1" applyProtection="1">
      <alignment horizontal="right"/>
    </xf>
    <xf numFmtId="2" fontId="9" fillId="0" borderId="9" xfId="0" applyNumberFormat="1" applyFont="1" applyBorder="1" applyAlignment="1" applyProtection="1">
      <alignment horizontal="center"/>
    </xf>
    <xf numFmtId="0" fontId="0" fillId="0" borderId="0" xfId="0" applyNumberFormat="1" applyFont="1" applyFill="1" applyBorder="1" applyAlignment="1" applyProtection="1">
      <alignment horizontal="right"/>
      <protection locked="0"/>
    </xf>
    <xf numFmtId="0" fontId="0" fillId="0" borderId="2" xfId="0" applyBorder="1" applyAlignment="1">
      <alignment horizontal="center"/>
    </xf>
    <xf numFmtId="0" fontId="8" fillId="5" borderId="17" xfId="4" applyFont="1" applyFill="1" applyBorder="1" applyAlignment="1">
      <alignment horizontal="left"/>
    </xf>
    <xf numFmtId="3" fontId="0" fillId="0" borderId="25" xfId="4" applyNumberFormat="1" applyFont="1" applyBorder="1" applyAlignment="1">
      <alignment horizontal="center"/>
    </xf>
    <xf numFmtId="170" fontId="0" fillId="0" borderId="0" xfId="2" applyNumberFormat="1" applyFont="1" applyFill="1" applyBorder="1" applyAlignment="1" applyProtection="1"/>
    <xf numFmtId="0" fontId="0" fillId="0" borderId="0" xfId="0" applyFont="1" applyProtection="1"/>
    <xf numFmtId="0" fontId="9" fillId="0" borderId="0" xfId="4" applyFont="1" applyFill="1" applyBorder="1" applyAlignment="1">
      <alignment horizontal="right"/>
    </xf>
    <xf numFmtId="170" fontId="0" fillId="3" borderId="21" xfId="2" applyNumberFormat="1" applyFont="1" applyFill="1" applyBorder="1" applyAlignment="1" applyProtection="1">
      <alignment horizontal="right"/>
      <protection locked="0"/>
    </xf>
    <xf numFmtId="2" fontId="9" fillId="0" borderId="0" xfId="0" applyNumberFormat="1" applyFont="1" applyBorder="1" applyAlignment="1" applyProtection="1">
      <alignment horizontal="center"/>
    </xf>
    <xf numFmtId="39" fontId="0" fillId="0" borderId="2" xfId="0" applyNumberFormat="1" applyFont="1" applyBorder="1" applyAlignment="1" applyProtection="1">
      <alignment horizontal="left" wrapText="1"/>
    </xf>
    <xf numFmtId="0" fontId="0" fillId="0" borderId="5" xfId="0" applyFont="1" applyBorder="1" applyAlignment="1" applyProtection="1">
      <alignment horizontal="center"/>
      <protection locked="0"/>
    </xf>
    <xf numFmtId="170" fontId="0" fillId="3" borderId="2" xfId="2" applyNumberFormat="1" applyFont="1" applyFill="1" applyBorder="1" applyAlignment="1" applyProtection="1">
      <alignment horizontal="right"/>
      <protection locked="0"/>
    </xf>
    <xf numFmtId="3" fontId="0" fillId="0" borderId="22" xfId="1" applyNumberFormat="1" applyFont="1" applyFill="1" applyBorder="1" applyAlignment="1" applyProtection="1">
      <alignment horizontal="center"/>
    </xf>
    <xf numFmtId="0" fontId="0" fillId="0" borderId="0" xfId="4" applyFont="1"/>
    <xf numFmtId="37" fontId="0" fillId="0" borderId="0" xfId="0" applyNumberFormat="1" applyBorder="1" applyAlignment="1" applyProtection="1">
      <alignment wrapText="1"/>
    </xf>
    <xf numFmtId="166" fontId="9" fillId="5" borderId="0" xfId="1" applyNumberFormat="1" applyFont="1" applyFill="1" applyBorder="1" applyAlignment="1" applyProtection="1">
      <alignment horizontal="right"/>
    </xf>
    <xf numFmtId="0" fontId="9" fillId="0" borderId="0" xfId="4" applyFont="1" applyFill="1" applyBorder="1" applyAlignment="1">
      <alignment wrapText="1"/>
    </xf>
    <xf numFmtId="0" fontId="9" fillId="0" borderId="2" xfId="0" applyFont="1" applyFill="1" applyBorder="1" applyAlignment="1">
      <alignment horizontal="center"/>
    </xf>
    <xf numFmtId="0" fontId="0" fillId="0" borderId="0" xfId="0" applyBorder="1" applyProtection="1"/>
    <xf numFmtId="39" fontId="0" fillId="0" borderId="2" xfId="0" applyNumberFormat="1" applyFont="1" applyFill="1" applyBorder="1" applyAlignment="1" applyProtection="1">
      <alignment horizontal="left"/>
      <protection locked="0"/>
    </xf>
    <xf numFmtId="0" fontId="0" fillId="0" borderId="12" xfId="4" applyFont="1" applyBorder="1" applyAlignment="1">
      <alignment wrapText="1"/>
    </xf>
    <xf numFmtId="166" fontId="0" fillId="0" borderId="2" xfId="1" applyNumberFormat="1" applyFont="1" applyFill="1" applyBorder="1" applyAlignment="1" applyProtection="1">
      <alignment horizontal="center" wrapText="1"/>
    </xf>
    <xf numFmtId="0" fontId="0" fillId="5" borderId="17" xfId="4" applyFont="1" applyFill="1" applyBorder="1" applyAlignment="1">
      <alignment horizontal="left" wrapText="1"/>
    </xf>
    <xf numFmtId="0" fontId="0" fillId="4" borderId="3" xfId="4" applyFont="1" applyFill="1" applyBorder="1" applyAlignment="1">
      <alignment wrapText="1"/>
    </xf>
    <xf numFmtId="0" fontId="7" fillId="0" borderId="0" xfId="0" applyFont="1" applyAlignment="1">
      <alignment horizontal="center"/>
    </xf>
    <xf numFmtId="0" fontId="9" fillId="0" borderId="0" xfId="0" applyFont="1"/>
    <xf numFmtId="0" fontId="0" fillId="0" borderId="3" xfId="4" applyFont="1" applyBorder="1" applyAlignment="1">
      <alignment wrapText="1"/>
    </xf>
    <xf numFmtId="170" fontId="0" fillId="0" borderId="2" xfId="2" applyNumberFormat="1" applyFont="1" applyFill="1" applyBorder="1" applyAlignment="1" applyProtection="1">
      <alignment horizontal="right"/>
    </xf>
    <xf numFmtId="3" fontId="0" fillId="0" borderId="0" xfId="0" applyNumberFormat="1" applyFont="1" applyFill="1" applyBorder="1" applyAlignment="1" applyProtection="1">
      <alignment horizontal="right"/>
    </xf>
    <xf numFmtId="3" fontId="0" fillId="0" borderId="0" xfId="4" applyNumberFormat="1" applyFont="1" applyBorder="1" applyAlignment="1">
      <alignment horizontal="center"/>
    </xf>
    <xf numFmtId="0" fontId="9" fillId="5" borderId="32" xfId="4" applyFont="1" applyFill="1" applyBorder="1" applyAlignment="1">
      <alignment horizontal="center"/>
    </xf>
    <xf numFmtId="3" fontId="0" fillId="0" borderId="0" xfId="0" applyNumberFormat="1" applyFont="1" applyBorder="1" applyAlignment="1" applyProtection="1">
      <alignment horizontal="center"/>
      <protection locked="0"/>
    </xf>
    <xf numFmtId="39" fontId="8" fillId="0" borderId="0" xfId="0" applyNumberFormat="1" applyFont="1" applyBorder="1" applyAlignment="1" applyProtection="1">
      <alignment horizontal="left"/>
      <protection locked="0"/>
    </xf>
    <xf numFmtId="0" fontId="0" fillId="0" borderId="33" xfId="0" applyBorder="1" applyAlignment="1">
      <alignment horizontal="center"/>
    </xf>
    <xf numFmtId="0" fontId="0" fillId="0" borderId="0" xfId="0" applyFont="1" applyAlignment="1" applyProtection="1">
      <alignment horizontal="center"/>
      <protection locked="0"/>
    </xf>
    <xf numFmtId="0" fontId="0" fillId="0" borderId="0" xfId="0" applyFont="1" applyAlignment="1" applyProtection="1">
      <alignment horizontal="left"/>
    </xf>
    <xf numFmtId="0" fontId="8" fillId="0" borderId="8" xfId="4" applyFont="1" applyBorder="1" applyAlignment="1">
      <alignment horizontal="left"/>
    </xf>
    <xf numFmtId="167" fontId="0" fillId="5" borderId="17" xfId="6" applyNumberFormat="1" applyFont="1" applyFill="1" applyBorder="1" applyAlignment="1" applyProtection="1">
      <alignment horizontal="left"/>
    </xf>
    <xf numFmtId="3" fontId="10" fillId="5" borderId="18" xfId="4" applyNumberFormat="1" applyFont="1" applyFill="1" applyBorder="1" applyAlignment="1" applyProtection="1">
      <alignment horizontal="right"/>
    </xf>
    <xf numFmtId="3" fontId="0" fillId="0" borderId="31" xfId="1" applyNumberFormat="1" applyFont="1" applyFill="1" applyBorder="1" applyAlignment="1" applyProtection="1">
      <alignment horizontal="center"/>
    </xf>
    <xf numFmtId="167" fontId="0" fillId="0" borderId="3" xfId="6" applyNumberFormat="1" applyFont="1" applyFill="1" applyBorder="1" applyAlignment="1" applyProtection="1">
      <alignment wrapText="1"/>
    </xf>
    <xf numFmtId="3" fontId="0" fillId="5" borderId="4" xfId="4" applyNumberFormat="1" applyFont="1" applyFill="1" applyBorder="1" applyAlignment="1" applyProtection="1">
      <alignment horizontal="right"/>
    </xf>
    <xf numFmtId="170" fontId="0" fillId="0" borderId="18" xfId="2" applyNumberFormat="1" applyFont="1" applyFill="1" applyBorder="1" applyAlignment="1" applyProtection="1">
      <alignment horizontal="right"/>
    </xf>
    <xf numFmtId="0" fontId="9" fillId="0" borderId="34" xfId="4" applyFont="1" applyBorder="1" applyAlignment="1">
      <alignment horizontal="center"/>
    </xf>
    <xf numFmtId="170" fontId="0" fillId="0" borderId="17" xfId="2" applyNumberFormat="1" applyFont="1" applyFill="1" applyBorder="1" applyAlignment="1" applyProtection="1">
      <alignment horizontal="left"/>
    </xf>
    <xf numFmtId="166" fontId="0" fillId="0" borderId="18" xfId="1" applyNumberFormat="1" applyFont="1" applyFill="1" applyBorder="1" applyAlignment="1" applyProtection="1">
      <alignment horizontal="right"/>
    </xf>
    <xf numFmtId="0" fontId="0" fillId="0" borderId="0" xfId="0" applyAlignment="1" applyProtection="1">
      <alignment wrapText="1"/>
    </xf>
    <xf numFmtId="0" fontId="5" fillId="0" borderId="0" xfId="0" applyNumberFormat="1" applyFont="1" applyBorder="1" applyAlignment="1" applyProtection="1">
      <alignment horizontal="center"/>
      <protection locked="0"/>
    </xf>
    <xf numFmtId="39" fontId="0" fillId="0" borderId="0" xfId="0" applyNumberFormat="1" applyFont="1" applyFill="1" applyAlignment="1" applyProtection="1">
      <alignment horizontal="left"/>
    </xf>
    <xf numFmtId="0" fontId="0" fillId="0" borderId="0" xfId="0" applyNumberFormat="1" applyFont="1" applyBorder="1" applyAlignment="1" applyProtection="1">
      <alignment horizontal="right"/>
    </xf>
    <xf numFmtId="0" fontId="9" fillId="0" borderId="35" xfId="0" applyFont="1" applyBorder="1" applyAlignment="1" applyProtection="1">
      <alignment horizontal="center"/>
      <protection locked="0"/>
    </xf>
    <xf numFmtId="4" fontId="9" fillId="0" borderId="4" xfId="0" applyNumberFormat="1" applyFont="1" applyBorder="1" applyAlignment="1" applyProtection="1"/>
    <xf numFmtId="0" fontId="0" fillId="0" borderId="0" xfId="4" applyFont="1" applyFill="1" applyBorder="1" applyAlignment="1">
      <alignment horizontal="left"/>
    </xf>
    <xf numFmtId="0" fontId="9" fillId="0" borderId="36" xfId="0" applyFont="1" applyBorder="1" applyAlignment="1" applyProtection="1">
      <alignment horizontal="center"/>
      <protection locked="0"/>
    </xf>
    <xf numFmtId="39" fontId="9" fillId="3" borderId="9" xfId="0" applyNumberFormat="1" applyFont="1" applyFill="1" applyBorder="1" applyAlignment="1" applyProtection="1">
      <alignment horizontal="center"/>
    </xf>
    <xf numFmtId="0" fontId="0" fillId="0" borderId="0" xfId="0" applyAlignment="1" applyProtection="1">
      <alignment horizontal="center"/>
      <protection locked="0"/>
    </xf>
    <xf numFmtId="170" fontId="0" fillId="0" borderId="0" xfId="2" applyNumberFormat="1" applyFont="1" applyFill="1" applyBorder="1" applyAlignment="1" applyProtection="1">
      <alignment horizontal="right"/>
    </xf>
    <xf numFmtId="0" fontId="16" fillId="0" borderId="0" xfId="4" applyFont="1" applyBorder="1" applyAlignment="1">
      <alignment horizontal="left"/>
    </xf>
    <xf numFmtId="0" fontId="8" fillId="0" borderId="0" xfId="0" applyFont="1" applyProtection="1">
      <protection locked="0"/>
    </xf>
    <xf numFmtId="172" fontId="0" fillId="0" borderId="29" xfId="4" applyNumberFormat="1" applyFont="1" applyFill="1" applyBorder="1" applyAlignment="1">
      <alignment horizontal="center"/>
    </xf>
    <xf numFmtId="0" fontId="0" fillId="8" borderId="0" xfId="0" applyFont="1" applyFill="1" applyProtection="1"/>
    <xf numFmtId="3" fontId="9" fillId="4" borderId="18" xfId="4" applyNumberFormat="1" applyFont="1" applyFill="1" applyBorder="1" applyAlignment="1" applyProtection="1">
      <alignment horizontal="right"/>
    </xf>
    <xf numFmtId="166" fontId="0" fillId="0" borderId="0" xfId="1" applyNumberFormat="1" applyFont="1" applyFill="1" applyBorder="1" applyAlignment="1" applyProtection="1">
      <alignment horizontal="right"/>
    </xf>
    <xf numFmtId="173" fontId="9" fillId="0" borderId="28" xfId="0" applyNumberFormat="1" applyFont="1" applyFill="1" applyBorder="1" applyAlignment="1" applyProtection="1">
      <alignment horizontal="center"/>
      <protection locked="0"/>
    </xf>
    <xf numFmtId="0" fontId="9" fillId="5" borderId="17" xfId="4" applyFont="1" applyFill="1" applyBorder="1" applyAlignment="1">
      <alignment horizontal="left"/>
    </xf>
    <xf numFmtId="3" fontId="9" fillId="5" borderId="18" xfId="4" applyNumberFormat="1" applyFont="1" applyFill="1" applyBorder="1" applyAlignment="1" applyProtection="1">
      <alignment horizontal="right"/>
    </xf>
    <xf numFmtId="39" fontId="9" fillId="3" borderId="16" xfId="0" applyNumberFormat="1" applyFont="1" applyFill="1" applyBorder="1" applyAlignment="1" applyProtection="1">
      <alignment horizontal="center"/>
    </xf>
    <xf numFmtId="9" fontId="9" fillId="6" borderId="0" xfId="4" applyNumberFormat="1" applyFont="1" applyFill="1" applyBorder="1" applyAlignment="1" applyProtection="1">
      <alignment horizontal="right"/>
    </xf>
    <xf numFmtId="0" fontId="4" fillId="0" borderId="0" xfId="4" applyFont="1" applyBorder="1" applyAlignment="1">
      <alignment vertical="top" wrapText="1"/>
    </xf>
    <xf numFmtId="170" fontId="0" fillId="0" borderId="0" xfId="2" applyNumberFormat="1" applyFont="1" applyFill="1" applyBorder="1" applyAlignment="1" applyProtection="1">
      <alignment horizontal="right"/>
      <protection locked="0"/>
    </xf>
    <xf numFmtId="165" fontId="0" fillId="5" borderId="18" xfId="4" applyNumberFormat="1" applyFont="1" applyFill="1" applyBorder="1" applyAlignment="1" applyProtection="1">
      <alignment horizontal="right"/>
    </xf>
    <xf numFmtId="0" fontId="0" fillId="0" borderId="2" xfId="0" applyFont="1" applyFill="1" applyBorder="1" applyAlignment="1" applyProtection="1">
      <alignment horizontal="center" wrapText="1"/>
    </xf>
    <xf numFmtId="0" fontId="8" fillId="5" borderId="17" xfId="4" applyFont="1" applyFill="1" applyBorder="1" applyAlignment="1">
      <alignment horizontal="left" wrapText="1"/>
    </xf>
    <xf numFmtId="173" fontId="0" fillId="0" borderId="0" xfId="0" applyNumberFormat="1" applyFont="1" applyFill="1" applyBorder="1" applyAlignment="1" applyProtection="1">
      <alignment horizontal="right"/>
    </xf>
    <xf numFmtId="0" fontId="9" fillId="0" borderId="37" xfId="0" applyFont="1" applyFill="1" applyBorder="1" applyAlignment="1">
      <alignment horizontal="center"/>
    </xf>
    <xf numFmtId="0" fontId="9" fillId="0" borderId="0" xfId="0" applyFont="1" applyBorder="1" applyAlignment="1" applyProtection="1">
      <alignment horizontal="center"/>
    </xf>
    <xf numFmtId="170" fontId="0" fillId="0" borderId="0" xfId="2" applyNumberFormat="1" applyFont="1" applyFill="1" applyBorder="1" applyAlignment="1" applyProtection="1">
      <alignment wrapText="1"/>
    </xf>
    <xf numFmtId="173" fontId="9" fillId="0" borderId="38" xfId="0" applyNumberFormat="1" applyFont="1" applyFill="1" applyBorder="1" applyAlignment="1" applyProtection="1">
      <alignment horizontal="center"/>
      <protection locked="0"/>
    </xf>
    <xf numFmtId="166" fontId="16" fillId="0" borderId="0" xfId="1" applyNumberFormat="1" applyFont="1" applyFill="1" applyBorder="1" applyAlignment="1" applyProtection="1">
      <alignment horizontal="left"/>
    </xf>
    <xf numFmtId="0" fontId="9" fillId="5" borderId="39" xfId="4" applyFont="1" applyFill="1" applyBorder="1" applyAlignment="1">
      <alignment horizontal="left" wrapText="1"/>
    </xf>
    <xf numFmtId="0" fontId="0" fillId="0" borderId="40" xfId="0" applyFont="1" applyBorder="1" applyAlignment="1" applyProtection="1">
      <alignment horizontal="center"/>
      <protection locked="0"/>
    </xf>
    <xf numFmtId="167" fontId="16" fillId="0" borderId="0" xfId="6" applyNumberFormat="1" applyFont="1" applyFill="1" applyBorder="1" applyAlignment="1" applyProtection="1">
      <alignment horizontal="left"/>
    </xf>
    <xf numFmtId="170" fontId="0" fillId="0" borderId="41" xfId="2" applyNumberFormat="1" applyFont="1" applyFill="1" applyBorder="1" applyAlignment="1" applyProtection="1">
      <alignment horizontal="right"/>
    </xf>
    <xf numFmtId="171" fontId="9" fillId="5" borderId="11" xfId="1" applyNumberFormat="1" applyFont="1" applyFill="1" applyBorder="1" applyAlignment="1" applyProtection="1">
      <alignment horizontal="right"/>
    </xf>
    <xf numFmtId="170" fontId="0" fillId="3" borderId="42" xfId="2" applyNumberFormat="1" applyFont="1" applyFill="1" applyBorder="1" applyAlignment="1" applyProtection="1">
      <alignment horizontal="right"/>
      <protection locked="0"/>
    </xf>
    <xf numFmtId="0" fontId="8" fillId="0" borderId="0" xfId="0" applyFont="1" applyFill="1" applyBorder="1" applyAlignment="1">
      <alignment wrapText="1"/>
    </xf>
    <xf numFmtId="171" fontId="0" fillId="0" borderId="15" xfId="4" applyNumberFormat="1" applyFont="1" applyBorder="1" applyAlignment="1">
      <alignment horizontal="center"/>
    </xf>
    <xf numFmtId="0" fontId="0" fillId="0" borderId="0" xfId="0" applyFont="1" applyBorder="1" applyProtection="1"/>
    <xf numFmtId="39" fontId="0" fillId="0" borderId="0" xfId="1" applyNumberFormat="1" applyFont="1" applyFill="1" applyBorder="1" applyAlignment="1" applyProtection="1">
      <alignment horizontal="center"/>
    </xf>
    <xf numFmtId="0" fontId="0" fillId="0" borderId="14" xfId="4" applyFont="1" applyFill="1" applyBorder="1" applyAlignment="1">
      <alignment horizontal="left"/>
    </xf>
    <xf numFmtId="0" fontId="0" fillId="0" borderId="0" xfId="4" applyFont="1" applyFill="1"/>
    <xf numFmtId="39" fontId="15" fillId="0" borderId="2" xfId="0" applyNumberFormat="1" applyFont="1" applyBorder="1" applyAlignment="1" applyProtection="1">
      <alignment horizontal="left"/>
      <protection locked="0"/>
    </xf>
    <xf numFmtId="170" fontId="0" fillId="0" borderId="43" xfId="2" applyNumberFormat="1" applyFont="1" applyFill="1" applyBorder="1" applyAlignment="1" applyProtection="1">
      <alignment horizontal="right"/>
    </xf>
    <xf numFmtId="172" fontId="0" fillId="0" borderId="0" xfId="4" applyNumberFormat="1" applyFont="1" applyFill="1" applyBorder="1" applyAlignment="1">
      <alignment horizontal="center"/>
    </xf>
    <xf numFmtId="0" fontId="0" fillId="0" borderId="0" xfId="0" applyFill="1" applyBorder="1"/>
    <xf numFmtId="0" fontId="9" fillId="0" borderId="2" xfId="0" applyFont="1" applyFill="1" applyBorder="1" applyAlignment="1">
      <alignment horizontal="center" wrapText="1"/>
    </xf>
    <xf numFmtId="39" fontId="0" fillId="0" borderId="2" xfId="0" applyNumberFormat="1" applyFont="1" applyBorder="1" applyAlignment="1" applyProtection="1">
      <alignment horizontal="left"/>
      <protection locked="0"/>
    </xf>
    <xf numFmtId="0" fontId="9" fillId="0" borderId="44" xfId="0" applyFont="1" applyBorder="1" applyAlignment="1" applyProtection="1">
      <alignment horizontal="center"/>
    </xf>
    <xf numFmtId="3" fontId="0" fillId="0" borderId="0" xfId="0" applyNumberFormat="1" applyFont="1" applyBorder="1" applyAlignment="1" applyProtection="1">
      <alignment horizontal="right"/>
    </xf>
    <xf numFmtId="0" fontId="0" fillId="0" borderId="0" xfId="4" applyFont="1" applyBorder="1"/>
    <xf numFmtId="0" fontId="9" fillId="5" borderId="45" xfId="4" applyFont="1" applyFill="1" applyBorder="1" applyAlignment="1">
      <alignment horizontal="center" wrapText="1"/>
    </xf>
    <xf numFmtId="39" fontId="0" fillId="0" borderId="11" xfId="1" applyNumberFormat="1" applyFont="1" applyFill="1" applyBorder="1" applyAlignment="1" applyProtection="1">
      <alignment horizontal="center"/>
    </xf>
    <xf numFmtId="170" fontId="0" fillId="0" borderId="46" xfId="2" applyNumberFormat="1" applyFont="1" applyFill="1" applyBorder="1" applyAlignment="1" applyProtection="1">
      <alignment horizontal="right"/>
    </xf>
    <xf numFmtId="171" fontId="10" fillId="5" borderId="47" xfId="4" applyNumberFormat="1" applyFont="1" applyFill="1" applyBorder="1" applyAlignment="1" applyProtection="1">
      <alignment horizontal="right"/>
    </xf>
    <xf numFmtId="0" fontId="0" fillId="0" borderId="0" xfId="0" applyFont="1" applyAlignment="1" applyProtection="1">
      <alignment horizontal="right"/>
    </xf>
    <xf numFmtId="49" fontId="0" fillId="0" borderId="0" xfId="0" applyNumberFormat="1" applyFont="1" applyAlignment="1" applyProtection="1">
      <alignment horizontal="right"/>
      <protection locked="0"/>
    </xf>
    <xf numFmtId="173" fontId="18" fillId="0" borderId="0" xfId="0" applyNumberFormat="1" applyFont="1" applyFill="1" applyBorder="1" applyAlignment="1" applyProtection="1">
      <alignment horizontal="center"/>
      <protection locked="0"/>
    </xf>
    <xf numFmtId="39" fontId="0" fillId="0" borderId="13" xfId="0" applyNumberFormat="1" applyFont="1" applyBorder="1" applyAlignment="1" applyProtection="1">
      <alignment horizontal="left"/>
      <protection locked="0"/>
    </xf>
    <xf numFmtId="0" fontId="8" fillId="0" borderId="0" xfId="4" applyFont="1" applyFill="1" applyBorder="1" applyAlignment="1">
      <alignment horizontal="left"/>
    </xf>
    <xf numFmtId="49" fontId="7" fillId="0" borderId="0" xfId="0" applyNumberFormat="1" applyFont="1" applyAlignment="1" applyProtection="1">
      <alignment horizontal="right"/>
      <protection locked="0"/>
    </xf>
    <xf numFmtId="3" fontId="0" fillId="4" borderId="0" xfId="4" applyNumberFormat="1" applyFont="1" applyFill="1" applyBorder="1" applyAlignment="1" applyProtection="1">
      <alignment horizontal="right"/>
    </xf>
    <xf numFmtId="49" fontId="0" fillId="0" borderId="0" xfId="0" applyNumberFormat="1" applyFont="1" applyFill="1" applyAlignment="1" applyProtection="1">
      <alignment horizontal="right"/>
    </xf>
    <xf numFmtId="0" fontId="0" fillId="0" borderId="48" xfId="0" applyBorder="1" applyProtection="1"/>
    <xf numFmtId="0" fontId="0" fillId="0" borderId="17" xfId="4" applyFont="1" applyFill="1" applyBorder="1" applyAlignment="1">
      <alignment horizontal="left"/>
    </xf>
    <xf numFmtId="0" fontId="0" fillId="0" borderId="33" xfId="0" applyFont="1" applyBorder="1" applyAlignment="1" applyProtection="1">
      <alignment horizontal="center"/>
      <protection locked="0"/>
    </xf>
    <xf numFmtId="170" fontId="0" fillId="4" borderId="18" xfId="2" applyNumberFormat="1" applyFont="1" applyFill="1" applyBorder="1" applyAlignment="1" applyProtection="1">
      <alignment horizontal="right"/>
    </xf>
    <xf numFmtId="0" fontId="0" fillId="0" borderId="0" xfId="0" applyFont="1" applyBorder="1" applyAlignment="1" applyProtection="1">
      <alignment horizontal="left"/>
    </xf>
    <xf numFmtId="173" fontId="9" fillId="0" borderId="0" xfId="0" applyNumberFormat="1" applyFont="1" applyFill="1" applyBorder="1" applyAlignment="1" applyProtection="1">
      <alignment horizontal="center"/>
      <protection locked="0"/>
    </xf>
    <xf numFmtId="39" fontId="0" fillId="0" borderId="0" xfId="0" applyNumberFormat="1" applyFont="1" applyAlignment="1" applyProtection="1">
      <alignment horizontal="left"/>
    </xf>
    <xf numFmtId="4" fontId="9" fillId="0" borderId="0" xfId="0" applyNumberFormat="1" applyFont="1" applyBorder="1" applyAlignment="1" applyProtection="1"/>
    <xf numFmtId="170" fontId="0" fillId="0" borderId="3" xfId="2" applyNumberFormat="1" applyFont="1" applyFill="1" applyBorder="1" applyAlignment="1" applyProtection="1">
      <alignment wrapText="1"/>
    </xf>
    <xf numFmtId="0" fontId="0" fillId="0" borderId="0" xfId="4" applyFont="1" applyBorder="1" applyAlignment="1">
      <alignment horizontal="left"/>
    </xf>
    <xf numFmtId="164" fontId="0" fillId="5" borderId="0" xfId="1" applyFont="1" applyFill="1" applyBorder="1" applyAlignment="1" applyProtection="1">
      <alignment horizontal="right"/>
    </xf>
    <xf numFmtId="0" fontId="8" fillId="5" borderId="8" xfId="4" applyFont="1" applyFill="1" applyBorder="1" applyAlignment="1">
      <alignment horizontal="left"/>
    </xf>
    <xf numFmtId="3" fontId="0" fillId="0" borderId="0" xfId="0" applyNumberFormat="1" applyFill="1" applyAlignment="1" applyProtection="1">
      <alignment wrapText="1"/>
    </xf>
    <xf numFmtId="0" fontId="9" fillId="0" borderId="0" xfId="4" applyFont="1"/>
    <xf numFmtId="170" fontId="0" fillId="4" borderId="0" xfId="2" applyNumberFormat="1" applyFont="1" applyFill="1" applyBorder="1" applyAlignment="1" applyProtection="1">
      <alignment horizontal="right"/>
    </xf>
    <xf numFmtId="166" fontId="0" fillId="0" borderId="3" xfId="1" applyNumberFormat="1" applyFont="1" applyFill="1" applyBorder="1" applyAlignment="1" applyProtection="1">
      <alignment wrapText="1"/>
    </xf>
    <xf numFmtId="170" fontId="0" fillId="0" borderId="30" xfId="2" applyNumberFormat="1" applyFont="1" applyFill="1" applyBorder="1" applyAlignment="1" applyProtection="1">
      <alignment wrapText="1"/>
    </xf>
    <xf numFmtId="0" fontId="9" fillId="0" borderId="0" xfId="0" applyFont="1" applyAlignment="1">
      <alignment horizontal="center"/>
    </xf>
    <xf numFmtId="39" fontId="15" fillId="0" borderId="0" xfId="0" applyNumberFormat="1" applyFont="1" applyFill="1" applyBorder="1" applyAlignment="1" applyProtection="1">
      <alignment horizontal="left"/>
    </xf>
    <xf numFmtId="171" fontId="0" fillId="0" borderId="26" xfId="4" applyNumberFormat="1" applyFont="1" applyBorder="1" applyAlignment="1">
      <alignment horizontal="center"/>
    </xf>
    <xf numFmtId="0" fontId="21" fillId="0" borderId="0" xfId="0" applyFont="1" applyFill="1" applyBorder="1"/>
    <xf numFmtId="0" fontId="21" fillId="0" borderId="0" xfId="4" applyFont="1" applyFill="1" applyBorder="1"/>
    <xf numFmtId="0" fontId="22" fillId="0" borderId="0" xfId="4" applyFont="1" applyFill="1" applyBorder="1" applyAlignment="1" applyProtection="1">
      <alignment horizontal="center" wrapText="1"/>
    </xf>
    <xf numFmtId="166" fontId="21" fillId="0" borderId="0" xfId="1" applyNumberFormat="1" applyFont="1" applyFill="1" applyBorder="1" applyAlignment="1" applyProtection="1">
      <alignment horizontal="right"/>
      <protection locked="0"/>
    </xf>
    <xf numFmtId="3" fontId="22" fillId="0" borderId="0" xfId="4" applyNumberFormat="1" applyFont="1" applyFill="1" applyBorder="1" applyAlignment="1" applyProtection="1">
      <alignment horizontal="right"/>
    </xf>
    <xf numFmtId="49" fontId="21" fillId="0" borderId="0" xfId="4" applyNumberFormat="1" applyFont="1" applyFill="1" applyBorder="1" applyAlignment="1" applyProtection="1">
      <alignment wrapText="1"/>
      <protection locked="0"/>
    </xf>
    <xf numFmtId="49" fontId="21" fillId="0" borderId="0" xfId="4" applyNumberFormat="1" applyFont="1" applyFill="1" applyBorder="1" applyAlignment="1" applyProtection="1">
      <alignment wrapText="1"/>
    </xf>
    <xf numFmtId="3" fontId="23" fillId="0" borderId="0" xfId="4" applyNumberFormat="1" applyFont="1" applyFill="1" applyBorder="1" applyAlignment="1" applyProtection="1">
      <alignment horizontal="right"/>
    </xf>
    <xf numFmtId="49" fontId="24" fillId="0" borderId="0" xfId="4" applyNumberFormat="1" applyFont="1" applyFill="1" applyBorder="1" applyAlignment="1" applyProtection="1">
      <alignment wrapText="1"/>
    </xf>
    <xf numFmtId="3" fontId="21" fillId="0" borderId="0" xfId="4" applyNumberFormat="1" applyFont="1" applyFill="1" applyBorder="1" applyAlignment="1" applyProtection="1">
      <alignment horizontal="right"/>
    </xf>
    <xf numFmtId="164" fontId="21" fillId="0" borderId="0" xfId="1" applyFont="1" applyFill="1" applyBorder="1" applyAlignment="1" applyProtection="1">
      <alignment horizontal="right"/>
    </xf>
    <xf numFmtId="49" fontId="21" fillId="0" borderId="0" xfId="1" applyNumberFormat="1" applyFont="1" applyFill="1" applyBorder="1" applyAlignment="1" applyProtection="1">
      <alignment wrapText="1"/>
    </xf>
    <xf numFmtId="0" fontId="21" fillId="0" borderId="0" xfId="4" applyFont="1" applyFill="1" applyBorder="1" applyAlignment="1">
      <alignment horizontal="left"/>
    </xf>
    <xf numFmtId="0" fontId="21" fillId="0" borderId="0" xfId="4" applyFont="1" applyFill="1" applyBorder="1" applyAlignment="1">
      <alignment horizontal="left" wrapText="1"/>
    </xf>
    <xf numFmtId="166" fontId="21" fillId="0" borderId="0" xfId="1" applyNumberFormat="1" applyFont="1" applyFill="1" applyBorder="1" applyAlignment="1" applyProtection="1">
      <alignment horizontal="left"/>
    </xf>
    <xf numFmtId="167" fontId="21" fillId="0" borderId="0" xfId="6" applyNumberFormat="1" applyFont="1" applyFill="1" applyBorder="1" applyAlignment="1" applyProtection="1">
      <alignment horizontal="left"/>
    </xf>
    <xf numFmtId="9" fontId="21" fillId="0" borderId="0" xfId="6" applyNumberFormat="1" applyFont="1" applyFill="1" applyBorder="1" applyAlignment="1" applyProtection="1">
      <alignment horizontal="left"/>
    </xf>
    <xf numFmtId="166" fontId="21" fillId="0" borderId="49" xfId="1" applyNumberFormat="1" applyFont="1" applyFill="1" applyBorder="1" applyAlignment="1" applyProtection="1">
      <alignment horizontal="right"/>
      <protection locked="0"/>
    </xf>
    <xf numFmtId="3" fontId="22" fillId="0" borderId="50" xfId="4" applyNumberFormat="1" applyFont="1" applyFill="1" applyBorder="1" applyAlignment="1" applyProtection="1">
      <alignment horizontal="right"/>
    </xf>
    <xf numFmtId="3" fontId="22" fillId="0" borderId="51" xfId="4" applyNumberFormat="1" applyFont="1" applyFill="1" applyBorder="1" applyAlignment="1" applyProtection="1">
      <alignment horizontal="right"/>
    </xf>
    <xf numFmtId="166" fontId="21" fillId="0" borderId="52" xfId="1" applyNumberFormat="1" applyFont="1" applyFill="1" applyBorder="1" applyAlignment="1" applyProtection="1">
      <alignment horizontal="right"/>
      <protection locked="0"/>
    </xf>
    <xf numFmtId="3" fontId="22" fillId="0" borderId="53" xfId="4" applyNumberFormat="1" applyFont="1" applyFill="1" applyBorder="1" applyAlignment="1" applyProtection="1">
      <alignment horizontal="right"/>
    </xf>
    <xf numFmtId="0" fontId="22" fillId="0" borderId="54" xfId="4" applyFont="1" applyFill="1" applyBorder="1" applyAlignment="1" applyProtection="1">
      <alignment horizontal="center"/>
    </xf>
    <xf numFmtId="0" fontId="22" fillId="0" borderId="55" xfId="4" applyFont="1" applyFill="1" applyBorder="1" applyAlignment="1" applyProtection="1">
      <alignment horizontal="center"/>
    </xf>
    <xf numFmtId="0" fontId="22" fillId="0" borderId="56" xfId="4" applyFont="1" applyFill="1" applyBorder="1" applyAlignment="1" applyProtection="1">
      <alignment horizontal="center" wrapText="1"/>
    </xf>
    <xf numFmtId="166" fontId="21" fillId="0" borderId="57" xfId="1" applyNumberFormat="1" applyFont="1" applyFill="1" applyBorder="1" applyAlignment="1" applyProtection="1">
      <alignment horizontal="right"/>
      <protection locked="0"/>
    </xf>
    <xf numFmtId="166" fontId="21" fillId="0" borderId="58" xfId="1" applyNumberFormat="1" applyFont="1" applyFill="1" applyBorder="1" applyAlignment="1" applyProtection="1">
      <alignment horizontal="right"/>
      <protection locked="0"/>
    </xf>
    <xf numFmtId="0" fontId="21" fillId="0" borderId="59" xfId="1" applyNumberFormat="1" applyFont="1" applyFill="1" applyBorder="1" applyAlignment="1" applyProtection="1">
      <alignment horizontal="right"/>
      <protection locked="0"/>
    </xf>
    <xf numFmtId="3" fontId="21" fillId="0" borderId="49" xfId="4" applyNumberFormat="1" applyFont="1" applyFill="1" applyBorder="1" applyAlignment="1" applyProtection="1">
      <alignment horizontal="right"/>
    </xf>
    <xf numFmtId="3" fontId="21" fillId="0" borderId="50" xfId="4" applyNumberFormat="1" applyFont="1" applyFill="1" applyBorder="1" applyAlignment="1" applyProtection="1">
      <alignment horizontal="right"/>
    </xf>
    <xf numFmtId="164" fontId="21" fillId="0" borderId="51" xfId="1" applyFont="1" applyFill="1" applyBorder="1" applyAlignment="1" applyProtection="1">
      <alignment horizontal="right"/>
    </xf>
    <xf numFmtId="164" fontId="21" fillId="0" borderId="52" xfId="1" applyFont="1" applyFill="1" applyBorder="1" applyAlignment="1" applyProtection="1">
      <alignment horizontal="right"/>
    </xf>
    <xf numFmtId="164" fontId="21" fillId="0" borderId="53" xfId="1" applyFont="1" applyFill="1" applyBorder="1" applyAlignment="1" applyProtection="1">
      <alignment horizontal="right"/>
    </xf>
    <xf numFmtId="3" fontId="22" fillId="0" borderId="49" xfId="4" applyNumberFormat="1" applyFont="1" applyFill="1" applyBorder="1" applyAlignment="1" applyProtection="1">
      <alignment horizontal="right"/>
    </xf>
    <xf numFmtId="0" fontId="22" fillId="0" borderId="49" xfId="1" applyNumberFormat="1" applyFont="1" applyFill="1" applyBorder="1" applyAlignment="1" applyProtection="1">
      <alignment horizontal="right"/>
    </xf>
    <xf numFmtId="0" fontId="21" fillId="0" borderId="58" xfId="4" applyFont="1" applyFill="1" applyBorder="1" applyAlignment="1">
      <alignment horizontal="right"/>
    </xf>
    <xf numFmtId="3" fontId="21" fillId="0" borderId="51" xfId="4" applyNumberFormat="1" applyFont="1" applyFill="1" applyBorder="1" applyAlignment="1" applyProtection="1">
      <alignment horizontal="right"/>
    </xf>
    <xf numFmtId="0" fontId="21" fillId="0" borderId="59" xfId="4" applyFont="1" applyFill="1" applyBorder="1" applyAlignment="1">
      <alignment horizontal="right"/>
    </xf>
    <xf numFmtId="3" fontId="21" fillId="0" borderId="53" xfId="4" applyNumberFormat="1" applyFont="1" applyFill="1" applyBorder="1" applyAlignment="1" applyProtection="1">
      <alignment horizontal="right"/>
    </xf>
    <xf numFmtId="0" fontId="21" fillId="0" borderId="0" xfId="4" applyFont="1" applyFill="1" applyBorder="1" applyAlignment="1" applyProtection="1">
      <alignment horizontal="center" wrapText="1"/>
    </xf>
    <xf numFmtId="0" fontId="21" fillId="0" borderId="57" xfId="4" applyFont="1" applyFill="1" applyBorder="1" applyAlignment="1" applyProtection="1">
      <alignment horizontal="left"/>
    </xf>
    <xf numFmtId="0" fontId="21" fillId="0" borderId="58" xfId="4" applyFont="1" applyFill="1" applyBorder="1" applyAlignment="1">
      <alignment horizontal="left"/>
    </xf>
    <xf numFmtId="0" fontId="21" fillId="0" borderId="59" xfId="4" applyFont="1" applyFill="1" applyBorder="1" applyAlignment="1">
      <alignment horizontal="left"/>
    </xf>
    <xf numFmtId="0" fontId="21" fillId="0" borderId="57" xfId="4" applyFont="1" applyFill="1" applyBorder="1" applyAlignment="1">
      <alignment horizontal="left" wrapText="1"/>
    </xf>
    <xf numFmtId="0" fontId="24" fillId="0" borderId="57" xfId="4" applyFont="1" applyFill="1" applyBorder="1" applyAlignment="1">
      <alignment horizontal="left" wrapText="1"/>
    </xf>
    <xf numFmtId="0" fontId="17" fillId="0" borderId="34" xfId="0" applyFont="1" applyBorder="1" applyAlignment="1" applyProtection="1">
      <alignment horizontal="center"/>
      <protection locked="0"/>
    </xf>
    <xf numFmtId="0" fontId="8" fillId="0" borderId="34" xfId="0" applyFont="1" applyBorder="1" applyAlignment="1">
      <alignment horizontal="center"/>
    </xf>
    <xf numFmtId="0" fontId="12" fillId="0" borderId="34" xfId="0" applyFont="1" applyBorder="1" applyAlignment="1">
      <alignment horizontal="center"/>
    </xf>
  </cellXfs>
  <cellStyles count="8">
    <cellStyle name="Comma" xfId="1" builtinId="3"/>
    <cellStyle name="Currency" xfId="2" builtinId="4"/>
    <cellStyle name="DataColumnHeading" xfId="3"/>
    <cellStyle name="Normal" xfId="0" builtinId="0"/>
    <cellStyle name="Normal_FY99STAT" xfId="4"/>
    <cellStyle name="ParameterValue" xfId="5"/>
    <cellStyle name="Percent" xfId="6" builtinId="5"/>
    <cellStyle name="SectionHeading" xfId="7"/>
  </cellStyles>
  <dxfs count="14">
    <dxf>
      <font>
        <b/>
        <i val="0"/>
        <color indexed="10"/>
      </font>
    </dxf>
    <dxf>
      <font>
        <b/>
        <i val="0"/>
        <color indexed="10"/>
      </font>
    </dxf>
    <dxf>
      <font>
        <b/>
        <i val="0"/>
        <color indexed="10"/>
      </font>
    </dxf>
    <dxf>
      <font>
        <b/>
        <i val="0"/>
        <color indexed="10"/>
      </font>
    </dxf>
    <dxf>
      <font>
        <b/>
        <i val="0"/>
        <color indexed="17"/>
      </font>
    </dxf>
    <dxf>
      <font>
        <b/>
        <i val="0"/>
        <strike val="0"/>
        <color indexed="12"/>
      </font>
    </dxf>
    <dxf>
      <font>
        <b/>
        <i val="0"/>
        <color indexed="17"/>
      </font>
    </dxf>
    <dxf>
      <font>
        <b/>
        <i val="0"/>
        <strike val="0"/>
        <color indexed="12"/>
      </font>
    </dxf>
    <dxf>
      <font>
        <color indexed="9"/>
      </font>
    </dxf>
    <dxf>
      <font>
        <color indexed="9"/>
      </font>
    </dxf>
    <dxf>
      <font>
        <color indexed="9"/>
      </font>
    </dxf>
    <dxf>
      <font>
        <color indexed="9"/>
      </font>
    </dxf>
    <dxf>
      <font>
        <b/>
        <i val="0"/>
        <color indexed="17"/>
      </font>
    </dxf>
    <dxf>
      <font>
        <b/>
        <i val="0"/>
        <strike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12700</xdr:rowOff>
    </xdr:from>
    <xdr:to>
      <xdr:col>0</xdr:col>
      <xdr:colOff>3022600</xdr:colOff>
      <xdr:row>2</xdr:row>
      <xdr:rowOff>292100</xdr:rowOff>
    </xdr:to>
    <xdr:pic>
      <xdr:nvPicPr>
        <xdr:cNvPr id="4118"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90600"/>
          <a:ext cx="3022600" cy="279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2.vml"/><Relationship Id="rId3" Type="http://schemas.openxmlformats.org/officeDocument/2006/relationships/comments" Target="../comments2.xml"/></Relationships>
</file>

<file path=xl/worksheets/_rels/sheet7.xml.rels><?xml version="1.0" encoding="UTF-8" standalone="yes"?>
<Relationships xmlns="http://schemas.openxmlformats.org/package/2006/relationships"><Relationship Id="rId1" Type="http://schemas.openxmlformats.org/officeDocument/2006/relationships/vmlDrawing" Target="../drawings/vmlDrawing3.vml"/><Relationship Id="rId2"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enableFormatConditionsCalculation="0"/>
  <dimension ref="A1:U139"/>
  <sheetViews>
    <sheetView tabSelected="1" workbookViewId="0">
      <pane xSplit="1" ySplit="1" topLeftCell="B2" activePane="bottomRight" state="frozen"/>
      <selection pane="topRight" activeCell="B1" sqref="B1"/>
      <selection pane="bottomLeft" activeCell="A64" sqref="A64"/>
      <selection pane="bottomRight" activeCell="J17" sqref="J17"/>
    </sheetView>
  </sheetViews>
  <sheetFormatPr baseColWidth="10" defaultColWidth="10" defaultRowHeight="13" x14ac:dyDescent="0.15"/>
  <cols>
    <col min="1" max="1" width="34" style="241" bestFit="1" customWidth="1"/>
    <col min="2" max="13" width="10.1640625" style="241" customWidth="1"/>
    <col min="14" max="14" width="13.5" style="241" customWidth="1"/>
    <col min="15" max="15" width="55.5" style="253" customWidth="1"/>
    <col min="16" max="19" width="13" style="241" customWidth="1"/>
    <col min="20" max="20" width="15.33203125" style="241" customWidth="1"/>
    <col min="21" max="21" width="10.33203125" style="240" customWidth="1"/>
    <col min="22" max="16384" width="10" style="241"/>
  </cols>
  <sheetData>
    <row r="1" spans="1:21" ht="29.25" customHeight="1" x14ac:dyDescent="0.15">
      <c r="A1" s="279"/>
      <c r="B1" s="262" t="s">
        <v>57</v>
      </c>
      <c r="C1" s="263" t="s">
        <v>496</v>
      </c>
      <c r="D1" s="263" t="s">
        <v>358</v>
      </c>
      <c r="E1" s="263" t="s">
        <v>92</v>
      </c>
      <c r="F1" s="263" t="s">
        <v>184</v>
      </c>
      <c r="G1" s="263" t="s">
        <v>330</v>
      </c>
      <c r="H1" s="263" t="s">
        <v>611</v>
      </c>
      <c r="I1" s="263" t="s">
        <v>360</v>
      </c>
      <c r="J1" s="263" t="s">
        <v>466</v>
      </c>
      <c r="K1" s="263" t="s">
        <v>492</v>
      </c>
      <c r="L1" s="263" t="s">
        <v>85</v>
      </c>
      <c r="M1" s="263" t="s">
        <v>206</v>
      </c>
      <c r="N1" s="264" t="s">
        <v>386</v>
      </c>
      <c r="O1" s="242" t="s">
        <v>422</v>
      </c>
      <c r="P1" s="242" t="s">
        <v>167</v>
      </c>
      <c r="Q1" s="242" t="s">
        <v>224</v>
      </c>
      <c r="R1" s="242" t="s">
        <v>516</v>
      </c>
      <c r="S1" s="242" t="s">
        <v>263</v>
      </c>
      <c r="T1" s="242" t="s">
        <v>386</v>
      </c>
    </row>
    <row r="2" spans="1:21" ht="15" customHeight="1" x14ac:dyDescent="0.15">
      <c r="A2" s="280" t="s">
        <v>227</v>
      </c>
      <c r="B2" s="265"/>
      <c r="C2" s="257"/>
      <c r="D2" s="257"/>
      <c r="E2" s="257"/>
      <c r="F2" s="257"/>
      <c r="G2" s="257"/>
      <c r="H2" s="257"/>
      <c r="I2" s="257"/>
      <c r="J2" s="257"/>
      <c r="K2" s="257"/>
      <c r="L2" s="257"/>
      <c r="M2" s="257"/>
      <c r="N2" s="258">
        <f>SUM(B2:M2)</f>
        <v>0</v>
      </c>
      <c r="O2" s="245"/>
      <c r="P2" s="244">
        <f>SUM(B2:D2)</f>
        <v>0</v>
      </c>
      <c r="Q2" s="244">
        <f>SUM(E2:G2)</f>
        <v>0</v>
      </c>
      <c r="R2" s="244">
        <f>SUM(H2:J2)</f>
        <v>0</v>
      </c>
      <c r="S2" s="244">
        <f>SUM(K2:M2)</f>
        <v>0</v>
      </c>
      <c r="T2" s="244">
        <f>SUM(P2:S2)</f>
        <v>0</v>
      </c>
    </row>
    <row r="3" spans="1:21" ht="15" customHeight="1" x14ac:dyDescent="0.15">
      <c r="A3" s="281" t="s">
        <v>207</v>
      </c>
      <c r="B3" s="266"/>
      <c r="C3" s="243"/>
      <c r="D3" s="243"/>
      <c r="E3" s="243"/>
      <c r="F3" s="243"/>
      <c r="G3" s="243"/>
      <c r="H3" s="243"/>
      <c r="I3" s="243"/>
      <c r="J3" s="243"/>
      <c r="K3" s="243"/>
      <c r="L3" s="243"/>
      <c r="M3" s="243"/>
      <c r="N3" s="259">
        <f>SUM(B3:M3)</f>
        <v>0</v>
      </c>
      <c r="O3" s="245"/>
      <c r="P3" s="244">
        <f>SUM(B3:D3)</f>
        <v>0</v>
      </c>
      <c r="Q3" s="244">
        <f>SUM(E3:G3)</f>
        <v>0</v>
      </c>
      <c r="R3" s="244">
        <f>SUM(H3:J3)</f>
        <v>0</v>
      </c>
      <c r="S3" s="244">
        <f>SUM(K3:M3)</f>
        <v>0</v>
      </c>
      <c r="T3" s="244">
        <f>SUM(P3:S3)</f>
        <v>0</v>
      </c>
      <c r="U3" s="241"/>
    </row>
    <row r="4" spans="1:21" ht="15" customHeight="1" x14ac:dyDescent="0.15">
      <c r="A4" s="282" t="s">
        <v>636</v>
      </c>
      <c r="B4" s="267" t="str">
        <f t="shared" ref="B4:N4" si="0">IF(B2&gt;0,B3/B2,"")</f>
        <v/>
      </c>
      <c r="C4" s="260" t="str">
        <f t="shared" si="0"/>
        <v/>
      </c>
      <c r="D4" s="260" t="str">
        <f t="shared" si="0"/>
        <v/>
      </c>
      <c r="E4" s="260" t="str">
        <f t="shared" si="0"/>
        <v/>
      </c>
      <c r="F4" s="260" t="str">
        <f t="shared" si="0"/>
        <v/>
      </c>
      <c r="G4" s="260" t="str">
        <f t="shared" si="0"/>
        <v/>
      </c>
      <c r="H4" s="260" t="str">
        <f t="shared" si="0"/>
        <v/>
      </c>
      <c r="I4" s="260" t="str">
        <f t="shared" si="0"/>
        <v/>
      </c>
      <c r="J4" s="260" t="str">
        <f t="shared" si="0"/>
        <v/>
      </c>
      <c r="K4" s="260" t="str">
        <f t="shared" si="0"/>
        <v/>
      </c>
      <c r="L4" s="260" t="str">
        <f t="shared" si="0"/>
        <v/>
      </c>
      <c r="M4" s="260" t="str">
        <f t="shared" si="0"/>
        <v/>
      </c>
      <c r="N4" s="261" t="str">
        <f t="shared" si="0"/>
        <v/>
      </c>
      <c r="O4" s="245"/>
      <c r="P4" s="244"/>
      <c r="Q4" s="244"/>
      <c r="R4" s="244"/>
      <c r="S4" s="244"/>
      <c r="T4" s="244"/>
      <c r="U4" s="241"/>
    </row>
    <row r="5" spans="1:21" ht="15" customHeight="1" x14ac:dyDescent="0.15">
      <c r="A5" s="253" t="s">
        <v>63</v>
      </c>
      <c r="B5" s="247"/>
      <c r="C5" s="247"/>
      <c r="D5" s="247"/>
      <c r="E5" s="247"/>
      <c r="F5" s="247"/>
      <c r="G5" s="247"/>
      <c r="H5" s="247"/>
      <c r="I5" s="247"/>
      <c r="J5" s="247"/>
      <c r="K5" s="247"/>
      <c r="L5" s="247"/>
      <c r="M5" s="247"/>
      <c r="N5" s="247">
        <f>SUM(B5:M5)</f>
        <v>0</v>
      </c>
      <c r="O5" s="248"/>
      <c r="P5" s="247"/>
      <c r="Q5" s="247"/>
      <c r="R5" s="247"/>
      <c r="S5" s="247"/>
      <c r="T5" s="247"/>
      <c r="U5" s="241"/>
    </row>
    <row r="6" spans="1:21" ht="15" customHeight="1" x14ac:dyDescent="0.15">
      <c r="A6" s="283" t="s">
        <v>8</v>
      </c>
      <c r="B6" s="268" t="str">
        <f t="shared" ref="B6:M6" si="1">IF(B5&gt;0,+B5/(52/12),"")</f>
        <v/>
      </c>
      <c r="C6" s="268" t="str">
        <f t="shared" si="1"/>
        <v/>
      </c>
      <c r="D6" s="268" t="str">
        <f t="shared" si="1"/>
        <v/>
      </c>
      <c r="E6" s="268" t="str">
        <f t="shared" si="1"/>
        <v/>
      </c>
      <c r="F6" s="268" t="str">
        <f t="shared" si="1"/>
        <v/>
      </c>
      <c r="G6" s="268" t="str">
        <f t="shared" si="1"/>
        <v/>
      </c>
      <c r="H6" s="268" t="str">
        <f t="shared" si="1"/>
        <v/>
      </c>
      <c r="I6" s="268" t="str">
        <f t="shared" si="1"/>
        <v/>
      </c>
      <c r="J6" s="268" t="str">
        <f t="shared" si="1"/>
        <v/>
      </c>
      <c r="K6" s="268" t="str">
        <f t="shared" si="1"/>
        <v/>
      </c>
      <c r="L6" s="268" t="str">
        <f t="shared" si="1"/>
        <v/>
      </c>
      <c r="M6" s="268" t="str">
        <f t="shared" si="1"/>
        <v/>
      </c>
      <c r="N6" s="269">
        <f>IF(M6&gt;0,+N5/(52),"")</f>
        <v>0</v>
      </c>
      <c r="O6" s="246"/>
      <c r="P6" s="249"/>
      <c r="Q6" s="249"/>
      <c r="R6" s="249"/>
      <c r="S6" s="249"/>
      <c r="T6" s="249"/>
      <c r="U6" s="241"/>
    </row>
    <row r="7" spans="1:21" ht="15" customHeight="1" x14ac:dyDescent="0.15">
      <c r="A7" s="281" t="s">
        <v>91</v>
      </c>
      <c r="B7" s="250" t="str">
        <f t="shared" ref="B7:N7" si="2">IF(B3&gt;0,+B5/B3,"")</f>
        <v/>
      </c>
      <c r="C7" s="250" t="str">
        <f t="shared" si="2"/>
        <v/>
      </c>
      <c r="D7" s="250" t="str">
        <f t="shared" si="2"/>
        <v/>
      </c>
      <c r="E7" s="250" t="str">
        <f t="shared" si="2"/>
        <v/>
      </c>
      <c r="F7" s="250" t="str">
        <f t="shared" si="2"/>
        <v/>
      </c>
      <c r="G7" s="250" t="str">
        <f t="shared" si="2"/>
        <v/>
      </c>
      <c r="H7" s="250" t="str">
        <f t="shared" si="2"/>
        <v/>
      </c>
      <c r="I7" s="250" t="str">
        <f t="shared" si="2"/>
        <v/>
      </c>
      <c r="J7" s="250" t="str">
        <f t="shared" si="2"/>
        <v/>
      </c>
      <c r="K7" s="250" t="str">
        <f t="shared" si="2"/>
        <v/>
      </c>
      <c r="L7" s="250" t="str">
        <f t="shared" si="2"/>
        <v/>
      </c>
      <c r="M7" s="250" t="str">
        <f t="shared" si="2"/>
        <v/>
      </c>
      <c r="N7" s="270" t="str">
        <f t="shared" si="2"/>
        <v/>
      </c>
      <c r="O7" s="251"/>
      <c r="P7" s="250"/>
      <c r="Q7" s="250"/>
      <c r="R7" s="250"/>
      <c r="S7" s="250"/>
      <c r="T7" s="250"/>
      <c r="U7" s="241"/>
    </row>
    <row r="8" spans="1:21" ht="15" customHeight="1" x14ac:dyDescent="0.15">
      <c r="A8" s="282" t="s">
        <v>467</v>
      </c>
      <c r="B8" s="271" t="str">
        <f t="shared" ref="B8:N8" si="3">IF(B2&gt;0,+B5/B2,"")</f>
        <v/>
      </c>
      <c r="C8" s="271" t="str">
        <f t="shared" si="3"/>
        <v/>
      </c>
      <c r="D8" s="271" t="str">
        <f t="shared" si="3"/>
        <v/>
      </c>
      <c r="E8" s="271" t="str">
        <f t="shared" si="3"/>
        <v/>
      </c>
      <c r="F8" s="271" t="str">
        <f t="shared" si="3"/>
        <v/>
      </c>
      <c r="G8" s="271" t="str">
        <f t="shared" si="3"/>
        <v/>
      </c>
      <c r="H8" s="271" t="str">
        <f t="shared" si="3"/>
        <v/>
      </c>
      <c r="I8" s="271" t="str">
        <f t="shared" si="3"/>
        <v/>
      </c>
      <c r="J8" s="271" t="str">
        <f t="shared" si="3"/>
        <v/>
      </c>
      <c r="K8" s="271" t="str">
        <f t="shared" si="3"/>
        <v/>
      </c>
      <c r="L8" s="271" t="str">
        <f t="shared" si="3"/>
        <v/>
      </c>
      <c r="M8" s="271" t="str">
        <f t="shared" si="3"/>
        <v/>
      </c>
      <c r="N8" s="272" t="str">
        <f t="shared" si="3"/>
        <v/>
      </c>
      <c r="O8" s="251"/>
      <c r="P8" s="250"/>
      <c r="Q8" s="250"/>
      <c r="R8" s="250"/>
      <c r="S8" s="250"/>
      <c r="T8" s="250"/>
      <c r="U8" s="241"/>
    </row>
    <row r="9" spans="1:21" ht="15" customHeight="1" x14ac:dyDescent="0.15">
      <c r="A9" s="284" t="s">
        <v>637</v>
      </c>
      <c r="B9" s="273">
        <f t="shared" ref="B9:M9" si="4">SUM(B10:B11)</f>
        <v>0</v>
      </c>
      <c r="C9" s="274">
        <f t="shared" si="4"/>
        <v>0</v>
      </c>
      <c r="D9" s="274">
        <f t="shared" si="4"/>
        <v>0</v>
      </c>
      <c r="E9" s="274">
        <f t="shared" si="4"/>
        <v>0</v>
      </c>
      <c r="F9" s="274">
        <f t="shared" si="4"/>
        <v>0</v>
      </c>
      <c r="G9" s="274">
        <f t="shared" si="4"/>
        <v>0</v>
      </c>
      <c r="H9" s="274">
        <f t="shared" si="4"/>
        <v>0</v>
      </c>
      <c r="I9" s="274">
        <f t="shared" si="4"/>
        <v>0</v>
      </c>
      <c r="J9" s="274">
        <f t="shared" si="4"/>
        <v>0</v>
      </c>
      <c r="K9" s="274">
        <f t="shared" si="4"/>
        <v>0</v>
      </c>
      <c r="L9" s="274">
        <f t="shared" si="4"/>
        <v>0</v>
      </c>
      <c r="M9" s="274">
        <f t="shared" si="4"/>
        <v>0</v>
      </c>
      <c r="N9" s="258">
        <f>M9</f>
        <v>0</v>
      </c>
      <c r="O9" s="246"/>
      <c r="P9" s="244"/>
      <c r="Q9" s="244"/>
      <c r="R9" s="244"/>
      <c r="S9" s="244"/>
      <c r="T9" s="244"/>
      <c r="U9" s="241"/>
    </row>
    <row r="10" spans="1:21" ht="15" customHeight="1" x14ac:dyDescent="0.15">
      <c r="A10" s="275" t="s">
        <v>634</v>
      </c>
      <c r="B10" s="243"/>
      <c r="C10" s="243"/>
      <c r="D10" s="243"/>
      <c r="E10" s="243"/>
      <c r="F10" s="243"/>
      <c r="G10" s="243"/>
      <c r="H10" s="243"/>
      <c r="I10" s="243"/>
      <c r="J10" s="243"/>
      <c r="K10" s="243"/>
      <c r="L10" s="243"/>
      <c r="M10" s="243"/>
      <c r="N10" s="276">
        <f>M10</f>
        <v>0</v>
      </c>
      <c r="O10" s="245"/>
      <c r="P10" s="249"/>
      <c r="Q10" s="249"/>
      <c r="R10" s="249"/>
      <c r="S10" s="249"/>
      <c r="T10" s="249"/>
      <c r="U10" s="241"/>
    </row>
    <row r="11" spans="1:21" ht="15" customHeight="1" x14ac:dyDescent="0.15">
      <c r="A11" s="277" t="s">
        <v>635</v>
      </c>
      <c r="B11" s="260">
        <v>0</v>
      </c>
      <c r="C11" s="260">
        <v>0</v>
      </c>
      <c r="D11" s="260">
        <v>0</v>
      </c>
      <c r="E11" s="260">
        <v>0</v>
      </c>
      <c r="F11" s="260">
        <v>0</v>
      </c>
      <c r="G11" s="260">
        <v>0</v>
      </c>
      <c r="H11" s="260">
        <v>0</v>
      </c>
      <c r="I11" s="260">
        <v>0</v>
      </c>
      <c r="J11" s="260">
        <v>0</v>
      </c>
      <c r="K11" s="260">
        <v>0</v>
      </c>
      <c r="L11" s="260">
        <v>0</v>
      </c>
      <c r="M11" s="260">
        <v>0</v>
      </c>
      <c r="N11" s="278">
        <f>M11</f>
        <v>0</v>
      </c>
      <c r="O11" s="245"/>
      <c r="P11" s="249"/>
      <c r="Q11" s="249"/>
      <c r="R11" s="249"/>
      <c r="S11" s="249"/>
      <c r="T11" s="249"/>
      <c r="U11" s="241"/>
    </row>
    <row r="12" spans="1:21" x14ac:dyDescent="0.15">
      <c r="B12" s="252"/>
      <c r="C12" s="252"/>
      <c r="D12" s="252"/>
      <c r="E12" s="252"/>
      <c r="F12" s="252"/>
      <c r="G12" s="252"/>
      <c r="H12" s="252"/>
      <c r="I12" s="252"/>
      <c r="J12" s="252"/>
      <c r="K12" s="252"/>
      <c r="L12" s="252"/>
      <c r="M12" s="252"/>
      <c r="N12" s="252"/>
      <c r="P12" s="252"/>
      <c r="Q12" s="252"/>
      <c r="R12" s="252"/>
      <c r="S12" s="252"/>
      <c r="T12" s="252"/>
      <c r="U12" s="241"/>
    </row>
    <row r="13" spans="1:21" x14ac:dyDescent="0.15">
      <c r="B13" s="252"/>
      <c r="C13" s="252"/>
      <c r="D13" s="252"/>
      <c r="E13" s="252"/>
      <c r="F13" s="252"/>
      <c r="G13" s="252"/>
      <c r="H13" s="252"/>
      <c r="I13" s="252"/>
      <c r="J13" s="252"/>
      <c r="K13" s="252"/>
      <c r="L13" s="252"/>
      <c r="M13" s="252"/>
      <c r="N13" s="252"/>
      <c r="P13" s="252"/>
      <c r="Q13" s="252"/>
      <c r="R13" s="252"/>
      <c r="S13" s="252"/>
      <c r="T13" s="252"/>
      <c r="U13" s="241"/>
    </row>
    <row r="14" spans="1:21" x14ac:dyDescent="0.15">
      <c r="B14" s="252"/>
      <c r="C14" s="252"/>
      <c r="D14" s="252"/>
      <c r="E14" s="252"/>
      <c r="F14" s="252"/>
      <c r="G14" s="252"/>
      <c r="H14" s="252"/>
      <c r="I14" s="252"/>
      <c r="J14" s="252"/>
      <c r="K14" s="252"/>
      <c r="L14" s="252"/>
      <c r="M14" s="252"/>
      <c r="N14" s="252"/>
      <c r="P14" s="252"/>
      <c r="Q14" s="252"/>
      <c r="R14" s="252"/>
      <c r="S14" s="252"/>
      <c r="T14" s="252"/>
      <c r="U14" s="241"/>
    </row>
    <row r="15" spans="1:21" x14ac:dyDescent="0.15">
      <c r="B15" s="252"/>
      <c r="C15" s="252"/>
      <c r="D15" s="252"/>
      <c r="E15" s="252"/>
      <c r="F15" s="252"/>
      <c r="G15" s="252"/>
      <c r="H15" s="252"/>
      <c r="I15" s="252"/>
      <c r="J15" s="252"/>
      <c r="K15" s="252"/>
      <c r="L15" s="252"/>
      <c r="M15" s="252"/>
      <c r="N15" s="252"/>
      <c r="P15" s="252"/>
      <c r="Q15" s="252"/>
      <c r="R15" s="252"/>
      <c r="S15" s="252"/>
      <c r="T15" s="252"/>
      <c r="U15" s="241"/>
    </row>
    <row r="16" spans="1:21" x14ac:dyDescent="0.15">
      <c r="B16" s="252"/>
      <c r="C16" s="252"/>
      <c r="D16" s="252"/>
      <c r="E16" s="252"/>
      <c r="F16" s="252"/>
      <c r="G16" s="252"/>
      <c r="H16" s="252"/>
      <c r="I16" s="252"/>
      <c r="J16" s="252"/>
      <c r="K16" s="252"/>
      <c r="L16" s="252"/>
      <c r="M16" s="252"/>
      <c r="N16" s="252"/>
      <c r="P16" s="252"/>
      <c r="Q16" s="252"/>
      <c r="R16" s="252"/>
      <c r="S16" s="252"/>
      <c r="T16" s="252"/>
      <c r="U16" s="241"/>
    </row>
    <row r="17" spans="2:21" x14ac:dyDescent="0.15">
      <c r="B17" s="252"/>
      <c r="C17" s="252"/>
      <c r="D17" s="252"/>
      <c r="E17" s="252"/>
      <c r="F17" s="252"/>
      <c r="G17" s="252"/>
      <c r="H17" s="252"/>
      <c r="I17" s="252"/>
      <c r="J17" s="252"/>
      <c r="K17" s="252"/>
      <c r="L17" s="252"/>
      <c r="M17" s="252"/>
      <c r="N17" s="252"/>
      <c r="P17" s="252"/>
      <c r="Q17" s="252"/>
      <c r="R17" s="252"/>
      <c r="S17" s="252"/>
      <c r="T17" s="252"/>
      <c r="U17" s="241"/>
    </row>
    <row r="18" spans="2:21" x14ac:dyDescent="0.15">
      <c r="B18" s="252"/>
      <c r="C18" s="252"/>
      <c r="D18" s="252"/>
      <c r="E18" s="252"/>
      <c r="F18" s="252"/>
      <c r="G18" s="252"/>
      <c r="H18" s="252"/>
      <c r="I18" s="252"/>
      <c r="J18" s="252"/>
      <c r="K18" s="252"/>
      <c r="L18" s="252"/>
      <c r="M18" s="252"/>
      <c r="N18" s="252"/>
      <c r="P18" s="252"/>
      <c r="Q18" s="252"/>
      <c r="R18" s="252"/>
      <c r="S18" s="252"/>
      <c r="T18" s="252"/>
      <c r="U18" s="241"/>
    </row>
    <row r="19" spans="2:21" x14ac:dyDescent="0.15">
      <c r="B19" s="252"/>
      <c r="C19" s="252"/>
      <c r="D19" s="252"/>
      <c r="E19" s="252"/>
      <c r="F19" s="252"/>
      <c r="G19" s="252"/>
      <c r="H19" s="252"/>
      <c r="I19" s="252"/>
      <c r="J19" s="252"/>
      <c r="K19" s="252"/>
      <c r="L19" s="252"/>
      <c r="M19" s="252"/>
      <c r="N19" s="252"/>
      <c r="P19" s="252"/>
      <c r="Q19" s="252"/>
      <c r="R19" s="252"/>
      <c r="S19" s="252"/>
      <c r="T19" s="252"/>
      <c r="U19" s="241"/>
    </row>
    <row r="20" spans="2:21" x14ac:dyDescent="0.15">
      <c r="B20" s="252"/>
      <c r="C20" s="252"/>
      <c r="D20" s="252"/>
      <c r="E20" s="252"/>
      <c r="F20" s="252"/>
      <c r="G20" s="252"/>
      <c r="H20" s="252"/>
      <c r="I20" s="252"/>
      <c r="J20" s="252"/>
      <c r="K20" s="252"/>
      <c r="L20" s="252"/>
      <c r="M20" s="252"/>
      <c r="N20" s="252"/>
      <c r="P20" s="252"/>
      <c r="Q20" s="252"/>
      <c r="R20" s="252"/>
      <c r="S20" s="252"/>
      <c r="T20" s="252"/>
      <c r="U20" s="241"/>
    </row>
    <row r="21" spans="2:21" x14ac:dyDescent="0.15">
      <c r="B21" s="252"/>
      <c r="C21" s="252"/>
      <c r="D21" s="252"/>
      <c r="E21" s="252"/>
      <c r="F21" s="252"/>
      <c r="G21" s="252"/>
      <c r="H21" s="252"/>
      <c r="I21" s="252"/>
      <c r="J21" s="252"/>
      <c r="K21" s="252"/>
      <c r="L21" s="252"/>
      <c r="M21" s="252"/>
      <c r="N21" s="252"/>
      <c r="P21" s="252"/>
      <c r="Q21" s="252"/>
      <c r="R21" s="252"/>
      <c r="S21" s="252"/>
      <c r="T21" s="252"/>
      <c r="U21" s="241"/>
    </row>
    <row r="22" spans="2:21" x14ac:dyDescent="0.15">
      <c r="B22" s="252"/>
      <c r="C22" s="252"/>
      <c r="D22" s="252"/>
      <c r="E22" s="252"/>
      <c r="F22" s="252"/>
      <c r="G22" s="252"/>
      <c r="H22" s="252"/>
      <c r="I22" s="252"/>
      <c r="J22" s="252"/>
      <c r="K22" s="252"/>
      <c r="L22" s="252"/>
      <c r="M22" s="252"/>
      <c r="N22" s="252"/>
      <c r="P22" s="252"/>
      <c r="Q22" s="252"/>
      <c r="R22" s="252"/>
      <c r="S22" s="252"/>
      <c r="T22" s="252"/>
      <c r="U22" s="241"/>
    </row>
    <row r="23" spans="2:21" x14ac:dyDescent="0.15">
      <c r="B23" s="252"/>
      <c r="C23" s="252"/>
      <c r="D23" s="254"/>
      <c r="E23" s="252"/>
      <c r="F23" s="252"/>
      <c r="G23" s="252"/>
      <c r="H23" s="252"/>
      <c r="I23" s="252"/>
      <c r="J23" s="252"/>
      <c r="K23" s="252"/>
      <c r="L23" s="252"/>
      <c r="M23" s="252"/>
      <c r="N23" s="252"/>
      <c r="P23" s="252"/>
      <c r="Q23" s="252"/>
      <c r="R23" s="252"/>
      <c r="S23" s="252"/>
      <c r="T23" s="252"/>
      <c r="U23" s="241"/>
    </row>
    <row r="24" spans="2:21" x14ac:dyDescent="0.15">
      <c r="B24" s="252"/>
      <c r="C24" s="252"/>
      <c r="D24" s="252"/>
      <c r="E24" s="255"/>
      <c r="F24" s="252"/>
      <c r="G24" s="255"/>
      <c r="H24" s="252"/>
      <c r="I24" s="252"/>
      <c r="J24" s="252"/>
      <c r="K24" s="252"/>
      <c r="L24" s="252"/>
      <c r="M24" s="252"/>
      <c r="N24" s="252"/>
      <c r="P24" s="252"/>
      <c r="Q24" s="252"/>
      <c r="R24" s="252"/>
      <c r="S24" s="252"/>
      <c r="T24" s="252"/>
      <c r="U24" s="241"/>
    </row>
    <row r="25" spans="2:21" x14ac:dyDescent="0.15">
      <c r="B25" s="252"/>
      <c r="C25" s="252"/>
      <c r="D25" s="254"/>
      <c r="E25" s="252"/>
      <c r="F25" s="252"/>
      <c r="G25" s="252"/>
      <c r="H25" s="252"/>
      <c r="I25" s="252"/>
      <c r="J25" s="252"/>
      <c r="K25" s="252"/>
      <c r="L25" s="252"/>
      <c r="M25" s="252"/>
      <c r="N25" s="252"/>
      <c r="P25" s="252"/>
      <c r="Q25" s="252"/>
      <c r="R25" s="252"/>
      <c r="S25" s="252"/>
      <c r="T25" s="252"/>
      <c r="U25" s="241"/>
    </row>
    <row r="26" spans="2:21" x14ac:dyDescent="0.15">
      <c r="B26" s="252"/>
      <c r="C26" s="256"/>
      <c r="D26" s="252"/>
      <c r="E26" s="252"/>
      <c r="F26" s="252"/>
      <c r="G26" s="252"/>
      <c r="H26" s="252"/>
      <c r="I26" s="252"/>
      <c r="J26" s="252"/>
      <c r="K26" s="252"/>
      <c r="L26" s="252"/>
      <c r="M26" s="252"/>
      <c r="N26" s="252"/>
      <c r="P26" s="252"/>
      <c r="Q26" s="252"/>
      <c r="R26" s="252"/>
      <c r="S26" s="252"/>
      <c r="T26" s="252"/>
      <c r="U26" s="241"/>
    </row>
    <row r="27" spans="2:21" x14ac:dyDescent="0.15">
      <c r="B27" s="252"/>
      <c r="C27" s="252"/>
      <c r="D27" s="252"/>
      <c r="E27" s="252"/>
      <c r="F27" s="252"/>
      <c r="G27" s="252"/>
      <c r="H27" s="252"/>
      <c r="I27" s="252"/>
      <c r="J27" s="252"/>
      <c r="K27" s="252"/>
      <c r="L27" s="252"/>
      <c r="M27" s="252"/>
      <c r="N27" s="252"/>
      <c r="P27" s="252"/>
      <c r="Q27" s="252"/>
      <c r="R27" s="252"/>
      <c r="S27" s="252"/>
      <c r="T27" s="252"/>
      <c r="U27" s="241"/>
    </row>
    <row r="28" spans="2:21" x14ac:dyDescent="0.15">
      <c r="B28" s="252"/>
      <c r="C28" s="252"/>
      <c r="D28" s="252"/>
      <c r="E28" s="252"/>
      <c r="F28" s="252"/>
      <c r="G28" s="252"/>
      <c r="H28" s="252"/>
      <c r="I28" s="252"/>
      <c r="J28" s="252"/>
      <c r="K28" s="252"/>
      <c r="L28" s="252"/>
      <c r="M28" s="252"/>
      <c r="N28" s="252"/>
      <c r="P28" s="252"/>
      <c r="Q28" s="252"/>
      <c r="R28" s="252"/>
      <c r="S28" s="252"/>
      <c r="T28" s="252"/>
      <c r="U28" s="241"/>
    </row>
    <row r="29" spans="2:21" x14ac:dyDescent="0.15">
      <c r="B29" s="252"/>
      <c r="C29" s="252"/>
      <c r="D29" s="252"/>
      <c r="E29" s="252"/>
      <c r="F29" s="252"/>
      <c r="G29" s="252"/>
      <c r="H29" s="252"/>
      <c r="I29" s="252"/>
      <c r="J29" s="252"/>
      <c r="K29" s="252"/>
      <c r="L29" s="252"/>
      <c r="M29" s="252"/>
      <c r="N29" s="252"/>
      <c r="P29" s="252"/>
      <c r="Q29" s="252"/>
      <c r="R29" s="252"/>
      <c r="S29" s="252"/>
      <c r="T29" s="252"/>
      <c r="U29" s="241"/>
    </row>
    <row r="30" spans="2:21" x14ac:dyDescent="0.15">
      <c r="B30" s="252"/>
      <c r="C30" s="252"/>
      <c r="D30" s="252"/>
      <c r="E30" s="252"/>
      <c r="F30" s="252"/>
      <c r="G30" s="252"/>
      <c r="H30" s="252"/>
      <c r="I30" s="252"/>
      <c r="J30" s="252"/>
      <c r="K30" s="252"/>
      <c r="L30" s="252"/>
      <c r="M30" s="252"/>
      <c r="N30" s="252"/>
      <c r="P30" s="252"/>
      <c r="Q30" s="252"/>
      <c r="R30" s="252"/>
      <c r="S30" s="252"/>
      <c r="T30" s="252"/>
      <c r="U30" s="241"/>
    </row>
    <row r="31" spans="2:21" x14ac:dyDescent="0.15">
      <c r="B31" s="252"/>
      <c r="C31" s="252"/>
      <c r="D31" s="252"/>
      <c r="E31" s="252"/>
      <c r="F31" s="252"/>
      <c r="G31" s="252"/>
      <c r="H31" s="252"/>
      <c r="I31" s="252"/>
      <c r="J31" s="252"/>
      <c r="K31" s="252"/>
      <c r="L31" s="252"/>
      <c r="M31" s="252"/>
      <c r="N31" s="252"/>
      <c r="P31" s="252"/>
      <c r="Q31" s="252"/>
      <c r="R31" s="252"/>
      <c r="S31" s="252"/>
      <c r="T31" s="252"/>
      <c r="U31" s="241"/>
    </row>
    <row r="32" spans="2:21" x14ac:dyDescent="0.15">
      <c r="B32" s="252"/>
      <c r="C32" s="252"/>
      <c r="D32" s="252"/>
      <c r="E32" s="252"/>
      <c r="F32" s="252"/>
      <c r="G32" s="252"/>
      <c r="H32" s="252"/>
      <c r="I32" s="252"/>
      <c r="J32" s="252"/>
      <c r="K32" s="252"/>
      <c r="L32" s="252"/>
      <c r="M32" s="252"/>
      <c r="N32" s="252"/>
      <c r="P32" s="252"/>
      <c r="Q32" s="252"/>
      <c r="R32" s="252"/>
      <c r="S32" s="252"/>
      <c r="T32" s="252"/>
      <c r="U32" s="241"/>
    </row>
    <row r="33" spans="2:21" x14ac:dyDescent="0.15">
      <c r="B33" s="252"/>
      <c r="C33" s="252"/>
      <c r="D33" s="252"/>
      <c r="E33" s="252"/>
      <c r="F33" s="252"/>
      <c r="G33" s="252"/>
      <c r="H33" s="252"/>
      <c r="I33" s="252"/>
      <c r="J33" s="252"/>
      <c r="K33" s="252"/>
      <c r="L33" s="252"/>
      <c r="M33" s="252"/>
      <c r="N33" s="252"/>
      <c r="P33" s="252"/>
      <c r="Q33" s="252"/>
      <c r="R33" s="252"/>
      <c r="S33" s="252"/>
      <c r="T33" s="252"/>
      <c r="U33" s="241"/>
    </row>
    <row r="34" spans="2:21" x14ac:dyDescent="0.15">
      <c r="B34" s="252"/>
      <c r="C34" s="252"/>
      <c r="D34" s="252"/>
      <c r="E34" s="252"/>
      <c r="F34" s="252"/>
      <c r="G34" s="252"/>
      <c r="H34" s="252"/>
      <c r="I34" s="252"/>
      <c r="J34" s="252"/>
      <c r="K34" s="252"/>
      <c r="L34" s="252"/>
      <c r="M34" s="252"/>
      <c r="N34" s="252"/>
      <c r="P34" s="252"/>
      <c r="Q34" s="252"/>
      <c r="R34" s="252"/>
      <c r="S34" s="252"/>
      <c r="T34" s="252"/>
      <c r="U34" s="241"/>
    </row>
    <row r="35" spans="2:21" x14ac:dyDescent="0.15">
      <c r="B35" s="252"/>
      <c r="C35" s="252"/>
      <c r="D35" s="252"/>
      <c r="E35" s="252"/>
      <c r="F35" s="252"/>
      <c r="G35" s="252"/>
      <c r="H35" s="252"/>
      <c r="I35" s="252"/>
      <c r="J35" s="252"/>
      <c r="K35" s="252"/>
      <c r="L35" s="252"/>
      <c r="M35" s="252"/>
      <c r="N35" s="252"/>
      <c r="P35" s="252"/>
      <c r="Q35" s="252"/>
      <c r="R35" s="252"/>
      <c r="S35" s="252"/>
      <c r="T35" s="252"/>
      <c r="U35" s="241"/>
    </row>
    <row r="36" spans="2:21" x14ac:dyDescent="0.15">
      <c r="B36" s="252"/>
      <c r="C36" s="252"/>
      <c r="D36" s="252"/>
      <c r="E36" s="252"/>
      <c r="F36" s="252"/>
      <c r="G36" s="252"/>
      <c r="H36" s="252"/>
      <c r="I36" s="252"/>
      <c r="J36" s="252"/>
      <c r="K36" s="252"/>
      <c r="L36" s="252"/>
      <c r="M36" s="252"/>
      <c r="N36" s="252"/>
      <c r="P36" s="252"/>
      <c r="Q36" s="252"/>
      <c r="R36" s="252"/>
      <c r="S36" s="252"/>
      <c r="T36" s="252"/>
      <c r="U36" s="241"/>
    </row>
    <row r="37" spans="2:21" x14ac:dyDescent="0.15">
      <c r="B37" s="252"/>
      <c r="C37" s="252"/>
      <c r="D37" s="252"/>
      <c r="E37" s="252"/>
      <c r="F37" s="252"/>
      <c r="G37" s="252"/>
      <c r="H37" s="252"/>
      <c r="I37" s="252"/>
      <c r="J37" s="252"/>
      <c r="K37" s="252"/>
      <c r="L37" s="252"/>
      <c r="M37" s="252"/>
      <c r="N37" s="252"/>
      <c r="P37" s="252"/>
      <c r="Q37" s="252"/>
      <c r="R37" s="252"/>
      <c r="S37" s="252"/>
      <c r="T37" s="252"/>
      <c r="U37" s="241"/>
    </row>
    <row r="38" spans="2:21" x14ac:dyDescent="0.15">
      <c r="B38" s="252"/>
      <c r="C38" s="252"/>
      <c r="D38" s="252"/>
      <c r="E38" s="252"/>
      <c r="F38" s="252"/>
      <c r="G38" s="252"/>
      <c r="H38" s="252"/>
      <c r="I38" s="252"/>
      <c r="J38" s="252"/>
      <c r="K38" s="252"/>
      <c r="L38" s="252"/>
      <c r="M38" s="252"/>
      <c r="N38" s="252"/>
      <c r="P38" s="252"/>
      <c r="Q38" s="252"/>
      <c r="R38" s="252"/>
      <c r="S38" s="252"/>
      <c r="T38" s="252"/>
      <c r="U38" s="241"/>
    </row>
    <row r="39" spans="2:21" x14ac:dyDescent="0.15">
      <c r="B39" s="252"/>
      <c r="C39" s="252"/>
      <c r="D39" s="252"/>
      <c r="E39" s="252"/>
      <c r="F39" s="252"/>
      <c r="G39" s="252"/>
      <c r="H39" s="252"/>
      <c r="I39" s="252"/>
      <c r="J39" s="252"/>
      <c r="K39" s="252"/>
      <c r="L39" s="252"/>
      <c r="M39" s="252"/>
      <c r="N39" s="252"/>
      <c r="P39" s="252"/>
      <c r="Q39" s="252"/>
      <c r="R39" s="252"/>
      <c r="S39" s="252"/>
      <c r="T39" s="252"/>
      <c r="U39" s="241"/>
    </row>
    <row r="40" spans="2:21" x14ac:dyDescent="0.15">
      <c r="B40" s="252"/>
      <c r="C40" s="252"/>
      <c r="D40" s="252"/>
      <c r="E40" s="252"/>
      <c r="F40" s="252"/>
      <c r="G40" s="252"/>
      <c r="H40" s="252"/>
      <c r="I40" s="252"/>
      <c r="J40" s="252"/>
      <c r="K40" s="252"/>
      <c r="L40" s="252"/>
      <c r="M40" s="252"/>
      <c r="N40" s="252"/>
      <c r="P40" s="252"/>
      <c r="Q40" s="252"/>
      <c r="R40" s="252"/>
      <c r="S40" s="252"/>
      <c r="T40" s="252"/>
      <c r="U40" s="241"/>
    </row>
    <row r="41" spans="2:21" x14ac:dyDescent="0.15">
      <c r="B41" s="252"/>
      <c r="C41" s="252"/>
      <c r="D41" s="252"/>
      <c r="E41" s="252"/>
      <c r="F41" s="252"/>
      <c r="G41" s="252"/>
      <c r="H41" s="252"/>
      <c r="I41" s="252"/>
      <c r="J41" s="252"/>
      <c r="K41" s="252"/>
      <c r="L41" s="252"/>
      <c r="M41" s="252"/>
      <c r="N41" s="252"/>
      <c r="P41" s="252"/>
      <c r="Q41" s="252"/>
      <c r="R41" s="252"/>
      <c r="S41" s="252"/>
      <c r="T41" s="252"/>
      <c r="U41" s="241"/>
    </row>
    <row r="42" spans="2:21" x14ac:dyDescent="0.15">
      <c r="B42" s="252"/>
      <c r="C42" s="252"/>
      <c r="D42" s="252"/>
      <c r="E42" s="252"/>
      <c r="F42" s="252"/>
      <c r="G42" s="252"/>
      <c r="H42" s="252"/>
      <c r="I42" s="252"/>
      <c r="J42" s="252"/>
      <c r="K42" s="252"/>
      <c r="L42" s="252"/>
      <c r="M42" s="252"/>
      <c r="N42" s="252"/>
      <c r="P42" s="252"/>
      <c r="Q42" s="252"/>
      <c r="R42" s="252"/>
      <c r="S42" s="252"/>
      <c r="T42" s="252"/>
      <c r="U42" s="241"/>
    </row>
    <row r="43" spans="2:21" x14ac:dyDescent="0.15">
      <c r="B43" s="252"/>
      <c r="C43" s="252"/>
      <c r="D43" s="252"/>
      <c r="E43" s="252"/>
      <c r="F43" s="252"/>
      <c r="G43" s="252"/>
      <c r="H43" s="252"/>
      <c r="I43" s="252"/>
      <c r="J43" s="252"/>
      <c r="K43" s="252"/>
      <c r="L43" s="252"/>
      <c r="M43" s="252"/>
      <c r="N43" s="252"/>
      <c r="P43" s="252"/>
      <c r="Q43" s="252"/>
      <c r="R43" s="252"/>
      <c r="S43" s="252"/>
      <c r="T43" s="252"/>
      <c r="U43" s="241"/>
    </row>
    <row r="44" spans="2:21" x14ac:dyDescent="0.15">
      <c r="B44" s="252"/>
      <c r="C44" s="252"/>
      <c r="D44" s="252"/>
      <c r="E44" s="252"/>
      <c r="F44" s="252"/>
      <c r="G44" s="252"/>
      <c r="H44" s="252"/>
      <c r="I44" s="252"/>
      <c r="J44" s="252"/>
      <c r="K44" s="252"/>
      <c r="L44" s="252"/>
      <c r="M44" s="252"/>
      <c r="N44" s="252"/>
      <c r="P44" s="252"/>
      <c r="Q44" s="252"/>
      <c r="R44" s="252"/>
      <c r="S44" s="252"/>
      <c r="T44" s="252"/>
      <c r="U44" s="241"/>
    </row>
    <row r="45" spans="2:21" x14ac:dyDescent="0.15">
      <c r="B45" s="252"/>
      <c r="C45" s="252"/>
      <c r="D45" s="252"/>
      <c r="E45" s="252"/>
      <c r="F45" s="252"/>
      <c r="G45" s="252"/>
      <c r="H45" s="252"/>
      <c r="I45" s="252"/>
      <c r="J45" s="252"/>
      <c r="K45" s="252"/>
      <c r="L45" s="252"/>
      <c r="M45" s="252"/>
      <c r="N45" s="252"/>
      <c r="P45" s="252"/>
      <c r="Q45" s="252"/>
      <c r="R45" s="252"/>
      <c r="S45" s="252"/>
      <c r="T45" s="252"/>
      <c r="U45" s="241"/>
    </row>
    <row r="46" spans="2:21" x14ac:dyDescent="0.15">
      <c r="B46" s="252"/>
      <c r="C46" s="252"/>
      <c r="D46" s="252"/>
      <c r="E46" s="252"/>
      <c r="F46" s="252"/>
      <c r="G46" s="252"/>
      <c r="H46" s="252"/>
      <c r="I46" s="252"/>
      <c r="J46" s="252"/>
      <c r="K46" s="252"/>
      <c r="L46" s="252"/>
      <c r="M46" s="252"/>
      <c r="N46" s="252"/>
      <c r="P46" s="252"/>
      <c r="Q46" s="252"/>
      <c r="R46" s="252"/>
      <c r="S46" s="252"/>
      <c r="T46" s="252"/>
      <c r="U46" s="241"/>
    </row>
    <row r="47" spans="2:21" x14ac:dyDescent="0.15">
      <c r="B47" s="252"/>
      <c r="C47" s="252"/>
      <c r="D47" s="252"/>
      <c r="E47" s="252"/>
      <c r="F47" s="252"/>
      <c r="G47" s="252"/>
      <c r="H47" s="252"/>
      <c r="I47" s="252"/>
      <c r="J47" s="252"/>
      <c r="K47" s="252"/>
      <c r="L47" s="252"/>
      <c r="M47" s="252"/>
      <c r="N47" s="252"/>
      <c r="P47" s="252"/>
      <c r="Q47" s="252"/>
      <c r="R47" s="252"/>
      <c r="S47" s="252"/>
      <c r="T47" s="252"/>
      <c r="U47" s="241"/>
    </row>
    <row r="48" spans="2:21" x14ac:dyDescent="0.15">
      <c r="B48" s="252"/>
      <c r="C48" s="252"/>
      <c r="D48" s="252"/>
      <c r="E48" s="252"/>
      <c r="F48" s="252"/>
      <c r="G48" s="252"/>
      <c r="H48" s="252"/>
      <c r="I48" s="252"/>
      <c r="J48" s="252"/>
      <c r="K48" s="252"/>
      <c r="L48" s="252"/>
      <c r="M48" s="252"/>
      <c r="N48" s="252"/>
      <c r="P48" s="252"/>
      <c r="Q48" s="252"/>
      <c r="R48" s="252"/>
      <c r="S48" s="252"/>
      <c r="T48" s="252"/>
      <c r="U48" s="241"/>
    </row>
    <row r="49" spans="2:21" x14ac:dyDescent="0.15">
      <c r="B49" s="252"/>
      <c r="C49" s="252"/>
      <c r="D49" s="252"/>
      <c r="E49" s="252"/>
      <c r="F49" s="252"/>
      <c r="G49" s="252"/>
      <c r="H49" s="252"/>
      <c r="I49" s="252"/>
      <c r="J49" s="252"/>
      <c r="K49" s="252"/>
      <c r="L49" s="252"/>
      <c r="M49" s="252"/>
      <c r="N49" s="252"/>
      <c r="P49" s="252"/>
      <c r="Q49" s="252"/>
      <c r="R49" s="252"/>
      <c r="S49" s="252"/>
      <c r="T49" s="252"/>
      <c r="U49" s="241"/>
    </row>
    <row r="50" spans="2:21" x14ac:dyDescent="0.15">
      <c r="B50" s="252"/>
      <c r="C50" s="252"/>
      <c r="D50" s="252"/>
      <c r="E50" s="252"/>
      <c r="F50" s="252"/>
      <c r="G50" s="252"/>
      <c r="H50" s="252"/>
      <c r="I50" s="252"/>
      <c r="J50" s="252"/>
      <c r="K50" s="252"/>
      <c r="L50" s="252"/>
      <c r="M50" s="252"/>
      <c r="N50" s="252"/>
      <c r="P50" s="252"/>
      <c r="Q50" s="252"/>
      <c r="R50" s="252"/>
      <c r="S50" s="252"/>
      <c r="T50" s="252"/>
      <c r="U50" s="241"/>
    </row>
    <row r="51" spans="2:21" x14ac:dyDescent="0.15">
      <c r="B51" s="252"/>
      <c r="C51" s="252"/>
      <c r="D51" s="252"/>
      <c r="E51" s="252"/>
      <c r="F51" s="252"/>
      <c r="G51" s="252"/>
      <c r="H51" s="252"/>
      <c r="I51" s="252"/>
      <c r="J51" s="252"/>
      <c r="K51" s="252"/>
      <c r="L51" s="252"/>
      <c r="M51" s="252"/>
      <c r="N51" s="252"/>
      <c r="P51" s="252"/>
      <c r="Q51" s="252"/>
      <c r="R51" s="252"/>
      <c r="S51" s="252"/>
      <c r="T51" s="252"/>
      <c r="U51" s="241"/>
    </row>
    <row r="52" spans="2:21" x14ac:dyDescent="0.15">
      <c r="B52" s="252"/>
      <c r="C52" s="252"/>
      <c r="D52" s="252"/>
      <c r="E52" s="252"/>
      <c r="F52" s="252"/>
      <c r="G52" s="252"/>
      <c r="H52" s="252"/>
      <c r="I52" s="252"/>
      <c r="J52" s="252"/>
      <c r="K52" s="252"/>
      <c r="L52" s="252"/>
      <c r="M52" s="252"/>
      <c r="N52" s="252"/>
      <c r="P52" s="252"/>
      <c r="Q52" s="252"/>
      <c r="R52" s="252"/>
      <c r="S52" s="252"/>
      <c r="T52" s="252"/>
      <c r="U52" s="241"/>
    </row>
    <row r="53" spans="2:21" x14ac:dyDescent="0.15">
      <c r="B53" s="252"/>
      <c r="C53" s="252"/>
      <c r="D53" s="252"/>
      <c r="E53" s="252"/>
      <c r="F53" s="252"/>
      <c r="G53" s="252"/>
      <c r="H53" s="252"/>
      <c r="I53" s="252"/>
      <c r="J53" s="252"/>
      <c r="K53" s="252"/>
      <c r="L53" s="252"/>
      <c r="M53" s="252"/>
      <c r="N53" s="252"/>
      <c r="P53" s="252"/>
      <c r="Q53" s="252"/>
      <c r="R53" s="252"/>
      <c r="S53" s="252"/>
      <c r="T53" s="252"/>
      <c r="U53" s="241"/>
    </row>
    <row r="54" spans="2:21" x14ac:dyDescent="0.15">
      <c r="B54" s="252"/>
      <c r="C54" s="252"/>
      <c r="D54" s="252"/>
      <c r="E54" s="252"/>
      <c r="F54" s="252"/>
      <c r="G54" s="252"/>
      <c r="H54" s="252"/>
      <c r="I54" s="252"/>
      <c r="J54" s="252"/>
      <c r="K54" s="252"/>
      <c r="L54" s="252"/>
      <c r="M54" s="252"/>
      <c r="N54" s="252"/>
      <c r="P54" s="252"/>
      <c r="Q54" s="252"/>
      <c r="R54" s="252"/>
      <c r="S54" s="252"/>
      <c r="T54" s="252"/>
      <c r="U54" s="241"/>
    </row>
    <row r="55" spans="2:21" x14ac:dyDescent="0.15">
      <c r="B55" s="252"/>
      <c r="C55" s="252"/>
      <c r="D55" s="252"/>
      <c r="E55" s="252"/>
      <c r="F55" s="252"/>
      <c r="G55" s="252"/>
      <c r="H55" s="252"/>
      <c r="I55" s="252"/>
      <c r="J55" s="252"/>
      <c r="K55" s="252"/>
      <c r="L55" s="252"/>
      <c r="M55" s="252"/>
      <c r="N55" s="252"/>
      <c r="P55" s="252"/>
      <c r="Q55" s="252"/>
      <c r="R55" s="252"/>
      <c r="S55" s="252"/>
      <c r="T55" s="252"/>
      <c r="U55" s="241"/>
    </row>
    <row r="56" spans="2:21" x14ac:dyDescent="0.15">
      <c r="B56" s="252"/>
      <c r="C56" s="252"/>
      <c r="D56" s="252"/>
      <c r="E56" s="252"/>
      <c r="F56" s="252"/>
      <c r="G56" s="252"/>
      <c r="H56" s="252"/>
      <c r="I56" s="252"/>
      <c r="J56" s="252"/>
      <c r="K56" s="252"/>
      <c r="L56" s="252"/>
      <c r="M56" s="252"/>
      <c r="N56" s="252"/>
      <c r="P56" s="252"/>
      <c r="Q56" s="252"/>
      <c r="R56" s="252"/>
      <c r="S56" s="252"/>
      <c r="T56" s="252"/>
      <c r="U56" s="241"/>
    </row>
    <row r="57" spans="2:21" x14ac:dyDescent="0.15">
      <c r="B57" s="252"/>
      <c r="C57" s="252"/>
      <c r="D57" s="252"/>
      <c r="E57" s="252"/>
      <c r="F57" s="252"/>
      <c r="G57" s="252"/>
      <c r="H57" s="252"/>
      <c r="I57" s="252"/>
      <c r="J57" s="252"/>
      <c r="K57" s="252"/>
      <c r="L57" s="252"/>
      <c r="M57" s="252"/>
      <c r="N57" s="252"/>
      <c r="P57" s="252"/>
      <c r="Q57" s="252"/>
      <c r="R57" s="252"/>
      <c r="S57" s="252"/>
      <c r="T57" s="252"/>
      <c r="U57" s="241"/>
    </row>
    <row r="58" spans="2:21" x14ac:dyDescent="0.15">
      <c r="B58" s="252"/>
      <c r="C58" s="252"/>
      <c r="D58" s="252"/>
      <c r="E58" s="252"/>
      <c r="F58" s="252"/>
      <c r="G58" s="252"/>
      <c r="H58" s="252"/>
      <c r="I58" s="252"/>
      <c r="J58" s="252"/>
      <c r="K58" s="252"/>
      <c r="L58" s="252"/>
      <c r="M58" s="252"/>
      <c r="N58" s="252"/>
      <c r="P58" s="252"/>
      <c r="Q58" s="252"/>
      <c r="R58" s="252"/>
      <c r="S58" s="252"/>
      <c r="T58" s="252"/>
      <c r="U58" s="241"/>
    </row>
    <row r="59" spans="2:21" x14ac:dyDescent="0.15">
      <c r="B59" s="252"/>
      <c r="C59" s="252"/>
      <c r="D59" s="252"/>
      <c r="E59" s="252"/>
      <c r="F59" s="252"/>
      <c r="G59" s="252"/>
      <c r="H59" s="252"/>
      <c r="I59" s="252"/>
      <c r="J59" s="252"/>
      <c r="K59" s="252"/>
      <c r="L59" s="252"/>
      <c r="M59" s="252"/>
      <c r="N59" s="252"/>
      <c r="P59" s="252"/>
      <c r="Q59" s="252"/>
      <c r="R59" s="252"/>
      <c r="S59" s="252"/>
      <c r="T59" s="252"/>
      <c r="U59" s="241"/>
    </row>
    <row r="60" spans="2:21" x14ac:dyDescent="0.15">
      <c r="B60" s="252"/>
      <c r="C60" s="252"/>
      <c r="D60" s="252"/>
      <c r="E60" s="252"/>
      <c r="F60" s="252"/>
      <c r="G60" s="252"/>
      <c r="H60" s="252"/>
      <c r="I60" s="252"/>
      <c r="J60" s="252"/>
      <c r="K60" s="252"/>
      <c r="L60" s="252"/>
      <c r="M60" s="252"/>
      <c r="N60" s="252"/>
      <c r="P60" s="252"/>
      <c r="Q60" s="252"/>
      <c r="R60" s="252"/>
      <c r="S60" s="252"/>
      <c r="T60" s="252"/>
      <c r="U60" s="241"/>
    </row>
    <row r="61" spans="2:21" x14ac:dyDescent="0.15">
      <c r="B61" s="252"/>
      <c r="C61" s="252"/>
      <c r="D61" s="252"/>
      <c r="E61" s="252"/>
      <c r="F61" s="252"/>
      <c r="G61" s="252"/>
      <c r="H61" s="252"/>
      <c r="I61" s="252"/>
      <c r="J61" s="252"/>
      <c r="K61" s="252"/>
      <c r="L61" s="252"/>
      <c r="M61" s="252"/>
      <c r="N61" s="252"/>
      <c r="P61" s="252"/>
      <c r="Q61" s="252"/>
      <c r="R61" s="252"/>
      <c r="S61" s="252"/>
      <c r="T61" s="252"/>
      <c r="U61" s="241"/>
    </row>
    <row r="62" spans="2:21" x14ac:dyDescent="0.15">
      <c r="B62" s="252"/>
      <c r="C62" s="252"/>
      <c r="D62" s="252"/>
      <c r="E62" s="252"/>
      <c r="F62" s="252"/>
      <c r="G62" s="252"/>
      <c r="H62" s="252"/>
      <c r="I62" s="252"/>
      <c r="J62" s="252"/>
      <c r="K62" s="252"/>
      <c r="L62" s="252"/>
      <c r="M62" s="252"/>
      <c r="N62" s="252"/>
      <c r="P62" s="252"/>
      <c r="Q62" s="252"/>
      <c r="R62" s="252"/>
      <c r="S62" s="252"/>
      <c r="T62" s="252"/>
      <c r="U62" s="241"/>
    </row>
    <row r="63" spans="2:21" x14ac:dyDescent="0.15">
      <c r="B63" s="252"/>
      <c r="C63" s="252"/>
      <c r="D63" s="252"/>
      <c r="E63" s="252"/>
      <c r="F63" s="252"/>
      <c r="G63" s="252"/>
      <c r="H63" s="252"/>
      <c r="I63" s="252"/>
      <c r="J63" s="252"/>
      <c r="K63" s="252"/>
      <c r="L63" s="252"/>
      <c r="M63" s="252"/>
      <c r="N63" s="252"/>
      <c r="P63" s="252"/>
      <c r="Q63" s="252"/>
      <c r="R63" s="252"/>
      <c r="S63" s="252"/>
      <c r="T63" s="252"/>
      <c r="U63" s="241"/>
    </row>
    <row r="64" spans="2:21" x14ac:dyDescent="0.15">
      <c r="B64" s="252"/>
      <c r="C64" s="252"/>
      <c r="D64" s="252"/>
      <c r="E64" s="252"/>
      <c r="F64" s="252"/>
      <c r="G64" s="252"/>
      <c r="H64" s="252"/>
      <c r="I64" s="252"/>
      <c r="J64" s="252"/>
      <c r="K64" s="252"/>
      <c r="L64" s="252"/>
      <c r="M64" s="252"/>
      <c r="N64" s="252"/>
      <c r="P64" s="252"/>
      <c r="Q64" s="252"/>
      <c r="R64" s="252"/>
      <c r="S64" s="252"/>
      <c r="T64" s="252"/>
      <c r="U64" s="241"/>
    </row>
    <row r="65" spans="2:21" x14ac:dyDescent="0.15">
      <c r="B65" s="252"/>
      <c r="C65" s="252"/>
      <c r="D65" s="252"/>
      <c r="E65" s="252"/>
      <c r="F65" s="252"/>
      <c r="G65" s="252"/>
      <c r="H65" s="252"/>
      <c r="I65" s="252"/>
      <c r="J65" s="252"/>
      <c r="K65" s="252"/>
      <c r="L65" s="252"/>
      <c r="M65" s="252"/>
      <c r="N65" s="252"/>
      <c r="P65" s="252"/>
      <c r="Q65" s="252"/>
      <c r="R65" s="252"/>
      <c r="S65" s="252"/>
      <c r="T65" s="252"/>
      <c r="U65" s="241"/>
    </row>
    <row r="66" spans="2:21" x14ac:dyDescent="0.15">
      <c r="B66" s="252"/>
      <c r="C66" s="252"/>
      <c r="D66" s="252"/>
      <c r="E66" s="252"/>
      <c r="F66" s="252"/>
      <c r="G66" s="252"/>
      <c r="H66" s="252"/>
      <c r="I66" s="252"/>
      <c r="J66" s="252"/>
      <c r="K66" s="252"/>
      <c r="L66" s="252"/>
      <c r="M66" s="252"/>
      <c r="N66" s="252"/>
      <c r="P66" s="252"/>
      <c r="Q66" s="252"/>
      <c r="R66" s="252"/>
      <c r="S66" s="252"/>
      <c r="T66" s="252"/>
      <c r="U66" s="241"/>
    </row>
    <row r="67" spans="2:21" x14ac:dyDescent="0.15">
      <c r="B67" s="252"/>
      <c r="C67" s="252"/>
      <c r="D67" s="252"/>
      <c r="E67" s="252"/>
      <c r="F67" s="252"/>
      <c r="G67" s="252"/>
      <c r="H67" s="252"/>
      <c r="I67" s="252"/>
      <c r="J67" s="252"/>
      <c r="K67" s="252"/>
      <c r="L67" s="252"/>
      <c r="M67" s="252"/>
      <c r="N67" s="252"/>
      <c r="P67" s="252"/>
      <c r="Q67" s="252"/>
      <c r="R67" s="252"/>
      <c r="S67" s="252"/>
      <c r="T67" s="252"/>
      <c r="U67" s="241"/>
    </row>
    <row r="68" spans="2:21" x14ac:dyDescent="0.15">
      <c r="B68" s="252"/>
      <c r="C68" s="252"/>
      <c r="D68" s="252"/>
      <c r="E68" s="252"/>
      <c r="F68" s="252"/>
      <c r="G68" s="252"/>
      <c r="H68" s="252"/>
      <c r="I68" s="252"/>
      <c r="J68" s="252"/>
      <c r="K68" s="252"/>
      <c r="L68" s="252"/>
      <c r="M68" s="252"/>
      <c r="N68" s="252"/>
      <c r="P68" s="252"/>
      <c r="Q68" s="252"/>
      <c r="R68" s="252"/>
      <c r="S68" s="252"/>
      <c r="T68" s="252"/>
      <c r="U68" s="241"/>
    </row>
    <row r="69" spans="2:21" x14ac:dyDescent="0.15">
      <c r="B69" s="252"/>
      <c r="C69" s="252"/>
      <c r="D69" s="252"/>
      <c r="E69" s="252"/>
      <c r="F69" s="252"/>
      <c r="G69" s="252"/>
      <c r="H69" s="252"/>
      <c r="I69" s="252"/>
      <c r="J69" s="252"/>
      <c r="K69" s="252"/>
      <c r="L69" s="252"/>
      <c r="M69" s="252"/>
      <c r="N69" s="252"/>
      <c r="P69" s="252"/>
      <c r="Q69" s="252"/>
      <c r="R69" s="252"/>
      <c r="S69" s="252"/>
      <c r="T69" s="252"/>
      <c r="U69" s="241"/>
    </row>
    <row r="70" spans="2:21" x14ac:dyDescent="0.15">
      <c r="B70" s="252"/>
      <c r="C70" s="252"/>
      <c r="D70" s="252"/>
      <c r="E70" s="252"/>
      <c r="F70" s="252"/>
      <c r="G70" s="252"/>
      <c r="H70" s="252"/>
      <c r="I70" s="252"/>
      <c r="J70" s="252"/>
      <c r="K70" s="252"/>
      <c r="L70" s="252"/>
      <c r="M70" s="252"/>
      <c r="N70" s="252"/>
      <c r="P70" s="252"/>
      <c r="Q70" s="252"/>
      <c r="R70" s="252"/>
      <c r="S70" s="252"/>
      <c r="T70" s="252"/>
      <c r="U70" s="241"/>
    </row>
    <row r="71" spans="2:21" x14ac:dyDescent="0.15">
      <c r="B71" s="252"/>
      <c r="C71" s="252"/>
      <c r="D71" s="252"/>
      <c r="E71" s="252"/>
      <c r="F71" s="252"/>
      <c r="G71" s="252"/>
      <c r="H71" s="252"/>
      <c r="I71" s="252"/>
      <c r="J71" s="252"/>
      <c r="K71" s="252"/>
      <c r="L71" s="252"/>
      <c r="M71" s="252"/>
      <c r="N71" s="252"/>
      <c r="P71" s="252"/>
      <c r="Q71" s="252"/>
      <c r="R71" s="252"/>
      <c r="S71" s="252"/>
      <c r="T71" s="252"/>
      <c r="U71" s="241"/>
    </row>
    <row r="72" spans="2:21" x14ac:dyDescent="0.15">
      <c r="B72" s="252"/>
      <c r="C72" s="252"/>
      <c r="D72" s="252"/>
      <c r="E72" s="252"/>
      <c r="F72" s="252"/>
      <c r="G72" s="252"/>
      <c r="H72" s="252"/>
      <c r="I72" s="252"/>
      <c r="J72" s="252"/>
      <c r="K72" s="252"/>
      <c r="L72" s="252"/>
      <c r="M72" s="252"/>
      <c r="N72" s="252"/>
      <c r="P72" s="252"/>
      <c r="Q72" s="252"/>
      <c r="R72" s="252"/>
      <c r="S72" s="252"/>
      <c r="T72" s="252"/>
      <c r="U72" s="241"/>
    </row>
    <row r="73" spans="2:21" x14ac:dyDescent="0.15">
      <c r="B73" s="252"/>
      <c r="C73" s="252"/>
      <c r="D73" s="252"/>
      <c r="E73" s="252"/>
      <c r="F73" s="252"/>
      <c r="G73" s="252"/>
      <c r="H73" s="252"/>
      <c r="I73" s="252"/>
      <c r="J73" s="252"/>
      <c r="K73" s="252"/>
      <c r="L73" s="252"/>
      <c r="M73" s="252"/>
      <c r="N73" s="252"/>
      <c r="P73" s="252"/>
      <c r="Q73" s="252"/>
      <c r="R73" s="252"/>
      <c r="S73" s="252"/>
      <c r="T73" s="252"/>
      <c r="U73" s="241"/>
    </row>
    <row r="74" spans="2:21" x14ac:dyDescent="0.15">
      <c r="B74" s="252"/>
      <c r="C74" s="252"/>
      <c r="D74" s="252"/>
      <c r="E74" s="252"/>
      <c r="F74" s="252"/>
      <c r="G74" s="252"/>
      <c r="H74" s="252"/>
      <c r="I74" s="252"/>
      <c r="J74" s="252"/>
      <c r="K74" s="252"/>
      <c r="L74" s="252"/>
      <c r="M74" s="252"/>
      <c r="N74" s="252"/>
      <c r="P74" s="252"/>
      <c r="Q74" s="252"/>
      <c r="R74" s="252"/>
      <c r="S74" s="252"/>
      <c r="T74" s="252"/>
      <c r="U74" s="241"/>
    </row>
    <row r="75" spans="2:21" x14ac:dyDescent="0.15">
      <c r="B75" s="252"/>
      <c r="C75" s="252"/>
      <c r="D75" s="252"/>
      <c r="E75" s="252"/>
      <c r="F75" s="252"/>
      <c r="G75" s="252"/>
      <c r="H75" s="252"/>
      <c r="I75" s="252"/>
      <c r="J75" s="252"/>
      <c r="K75" s="252"/>
      <c r="L75" s="252"/>
      <c r="M75" s="252"/>
      <c r="N75" s="252"/>
      <c r="P75" s="252"/>
      <c r="Q75" s="252"/>
      <c r="R75" s="252"/>
      <c r="S75" s="252"/>
      <c r="T75" s="252"/>
      <c r="U75" s="241"/>
    </row>
    <row r="76" spans="2:21" x14ac:dyDescent="0.15">
      <c r="B76" s="252"/>
      <c r="C76" s="252"/>
      <c r="D76" s="252"/>
      <c r="E76" s="252"/>
      <c r="F76" s="252"/>
      <c r="G76" s="252"/>
      <c r="H76" s="252"/>
      <c r="I76" s="252"/>
      <c r="J76" s="252"/>
      <c r="K76" s="252"/>
      <c r="L76" s="252"/>
      <c r="M76" s="252"/>
      <c r="N76" s="252"/>
      <c r="P76" s="252"/>
      <c r="Q76" s="252"/>
      <c r="R76" s="252"/>
      <c r="S76" s="252"/>
      <c r="T76" s="252"/>
      <c r="U76" s="241"/>
    </row>
    <row r="77" spans="2:21" x14ac:dyDescent="0.15">
      <c r="B77" s="252"/>
      <c r="C77" s="252"/>
      <c r="D77" s="252"/>
      <c r="E77" s="252"/>
      <c r="F77" s="252"/>
      <c r="G77" s="252"/>
      <c r="H77" s="252"/>
      <c r="I77" s="252"/>
      <c r="J77" s="252"/>
      <c r="K77" s="252"/>
      <c r="L77" s="252"/>
      <c r="M77" s="252"/>
      <c r="N77" s="252"/>
      <c r="P77" s="252"/>
      <c r="Q77" s="252"/>
      <c r="R77" s="252"/>
      <c r="S77" s="252"/>
      <c r="T77" s="252"/>
      <c r="U77" s="241"/>
    </row>
    <row r="78" spans="2:21" x14ac:dyDescent="0.15">
      <c r="B78" s="252"/>
      <c r="C78" s="252"/>
      <c r="D78" s="252"/>
      <c r="E78" s="252"/>
      <c r="F78" s="252"/>
      <c r="G78" s="252"/>
      <c r="H78" s="252"/>
      <c r="I78" s="252"/>
      <c r="J78" s="252"/>
      <c r="K78" s="252"/>
      <c r="L78" s="252"/>
      <c r="M78" s="252"/>
      <c r="N78" s="252"/>
      <c r="P78" s="252"/>
      <c r="Q78" s="252"/>
      <c r="R78" s="252"/>
      <c r="S78" s="252"/>
      <c r="T78" s="252"/>
      <c r="U78" s="241"/>
    </row>
    <row r="79" spans="2:21" x14ac:dyDescent="0.15">
      <c r="B79" s="252"/>
      <c r="C79" s="252"/>
      <c r="D79" s="252"/>
      <c r="E79" s="252"/>
      <c r="F79" s="252"/>
      <c r="G79" s="252"/>
      <c r="H79" s="252"/>
      <c r="I79" s="252"/>
      <c r="J79" s="252"/>
      <c r="K79" s="252"/>
      <c r="L79" s="252"/>
      <c r="M79" s="252"/>
      <c r="N79" s="252"/>
      <c r="P79" s="252"/>
      <c r="Q79" s="252"/>
      <c r="R79" s="252"/>
      <c r="S79" s="252"/>
      <c r="T79" s="252"/>
      <c r="U79" s="241"/>
    </row>
    <row r="80" spans="2:21" x14ac:dyDescent="0.15">
      <c r="B80" s="252"/>
      <c r="C80" s="252"/>
      <c r="D80" s="252"/>
      <c r="E80" s="252"/>
      <c r="F80" s="252"/>
      <c r="G80" s="252"/>
      <c r="H80" s="252"/>
      <c r="I80" s="252"/>
      <c r="J80" s="252"/>
      <c r="K80" s="252"/>
      <c r="L80" s="252"/>
      <c r="M80" s="252"/>
      <c r="N80" s="252"/>
      <c r="P80" s="252"/>
      <c r="Q80" s="252"/>
      <c r="R80" s="252"/>
      <c r="S80" s="252"/>
      <c r="T80" s="252"/>
      <c r="U80" s="241"/>
    </row>
    <row r="81" spans="2:21" x14ac:dyDescent="0.15">
      <c r="B81" s="252"/>
      <c r="C81" s="252"/>
      <c r="D81" s="252"/>
      <c r="E81" s="252"/>
      <c r="F81" s="252"/>
      <c r="G81" s="252"/>
      <c r="H81" s="252"/>
      <c r="I81" s="252"/>
      <c r="J81" s="252"/>
      <c r="K81" s="252"/>
      <c r="L81" s="252"/>
      <c r="M81" s="252"/>
      <c r="N81" s="252"/>
      <c r="P81" s="252"/>
      <c r="Q81" s="252"/>
      <c r="R81" s="252"/>
      <c r="S81" s="252"/>
      <c r="T81" s="252"/>
      <c r="U81" s="241"/>
    </row>
    <row r="82" spans="2:21" x14ac:dyDescent="0.15">
      <c r="B82" s="252"/>
      <c r="C82" s="252"/>
      <c r="D82" s="252"/>
      <c r="E82" s="252"/>
      <c r="F82" s="252"/>
      <c r="G82" s="252"/>
      <c r="H82" s="252"/>
      <c r="I82" s="252"/>
      <c r="J82" s="252"/>
      <c r="K82" s="252"/>
      <c r="L82" s="252"/>
      <c r="M82" s="252"/>
      <c r="N82" s="252"/>
      <c r="P82" s="252"/>
      <c r="Q82" s="252"/>
      <c r="R82" s="252"/>
      <c r="S82" s="252"/>
      <c r="T82" s="252"/>
      <c r="U82" s="241"/>
    </row>
    <row r="83" spans="2:21" x14ac:dyDescent="0.15">
      <c r="B83" s="252"/>
      <c r="C83" s="252"/>
      <c r="D83" s="252"/>
      <c r="E83" s="252"/>
      <c r="F83" s="252"/>
      <c r="G83" s="252"/>
      <c r="H83" s="252"/>
      <c r="I83" s="252"/>
      <c r="J83" s="252"/>
      <c r="K83" s="252"/>
      <c r="L83" s="252"/>
      <c r="M83" s="252"/>
      <c r="N83" s="252"/>
      <c r="P83" s="252"/>
      <c r="Q83" s="252"/>
      <c r="R83" s="252"/>
      <c r="S83" s="252"/>
      <c r="T83" s="252"/>
      <c r="U83" s="241"/>
    </row>
    <row r="84" spans="2:21" x14ac:dyDescent="0.15">
      <c r="B84" s="252"/>
      <c r="C84" s="252"/>
      <c r="D84" s="252"/>
      <c r="E84" s="252"/>
      <c r="F84" s="252"/>
      <c r="G84" s="252"/>
      <c r="H84" s="252"/>
      <c r="I84" s="252"/>
      <c r="J84" s="252"/>
      <c r="K84" s="252"/>
      <c r="L84" s="252"/>
      <c r="M84" s="252"/>
      <c r="N84" s="252"/>
      <c r="P84" s="252"/>
      <c r="Q84" s="252"/>
      <c r="R84" s="252"/>
      <c r="S84" s="252"/>
      <c r="T84" s="252"/>
      <c r="U84" s="241"/>
    </row>
    <row r="85" spans="2:21" x14ac:dyDescent="0.15">
      <c r="B85" s="252"/>
      <c r="C85" s="252"/>
      <c r="D85" s="252"/>
      <c r="E85" s="252"/>
      <c r="F85" s="252"/>
      <c r="G85" s="252"/>
      <c r="H85" s="252"/>
      <c r="I85" s="252"/>
      <c r="J85" s="252"/>
      <c r="K85" s="252"/>
      <c r="L85" s="252"/>
      <c r="M85" s="252"/>
      <c r="N85" s="252"/>
      <c r="P85" s="252"/>
      <c r="Q85" s="252"/>
      <c r="R85" s="252"/>
      <c r="S85" s="252"/>
      <c r="T85" s="252"/>
      <c r="U85" s="241"/>
    </row>
    <row r="86" spans="2:21" x14ac:dyDescent="0.15">
      <c r="B86" s="252"/>
      <c r="C86" s="252"/>
      <c r="D86" s="252"/>
      <c r="E86" s="252"/>
      <c r="F86" s="252"/>
      <c r="G86" s="252"/>
      <c r="H86" s="252"/>
      <c r="I86" s="252"/>
      <c r="J86" s="252"/>
      <c r="K86" s="252"/>
      <c r="L86" s="252"/>
      <c r="M86" s="252"/>
      <c r="N86" s="252"/>
      <c r="P86" s="252"/>
      <c r="Q86" s="252"/>
      <c r="R86" s="252"/>
      <c r="S86" s="252"/>
      <c r="T86" s="252"/>
      <c r="U86" s="241"/>
    </row>
    <row r="87" spans="2:21" x14ac:dyDescent="0.15">
      <c r="B87" s="252"/>
      <c r="C87" s="252"/>
      <c r="D87" s="252"/>
      <c r="E87" s="252"/>
      <c r="F87" s="252"/>
      <c r="G87" s="252"/>
      <c r="H87" s="252"/>
      <c r="I87" s="252"/>
      <c r="J87" s="252"/>
      <c r="K87" s="252"/>
      <c r="L87" s="252"/>
      <c r="M87" s="252"/>
      <c r="N87" s="252"/>
      <c r="P87" s="252"/>
      <c r="Q87" s="252"/>
      <c r="R87" s="252"/>
      <c r="S87" s="252"/>
      <c r="T87" s="252"/>
      <c r="U87" s="241"/>
    </row>
    <row r="88" spans="2:21" x14ac:dyDescent="0.15">
      <c r="B88" s="252"/>
      <c r="C88" s="252"/>
      <c r="D88" s="252"/>
      <c r="E88" s="252"/>
      <c r="F88" s="252"/>
      <c r="G88" s="252"/>
      <c r="H88" s="252"/>
      <c r="I88" s="252"/>
      <c r="J88" s="252"/>
      <c r="K88" s="252"/>
      <c r="L88" s="252"/>
      <c r="M88" s="252"/>
      <c r="N88" s="252"/>
      <c r="P88" s="252"/>
      <c r="Q88" s="252"/>
      <c r="R88" s="252"/>
      <c r="S88" s="252"/>
      <c r="T88" s="252"/>
      <c r="U88" s="241"/>
    </row>
    <row r="89" spans="2:21" x14ac:dyDescent="0.15">
      <c r="B89" s="252"/>
      <c r="C89" s="252"/>
      <c r="D89" s="252"/>
      <c r="E89" s="252"/>
      <c r="F89" s="252"/>
      <c r="G89" s="252"/>
      <c r="H89" s="252"/>
      <c r="I89" s="252"/>
      <c r="J89" s="252"/>
      <c r="K89" s="252"/>
      <c r="L89" s="252"/>
      <c r="M89" s="252"/>
      <c r="N89" s="252"/>
      <c r="P89" s="252"/>
      <c r="Q89" s="252"/>
      <c r="R89" s="252"/>
      <c r="S89" s="252"/>
      <c r="T89" s="252"/>
      <c r="U89" s="241"/>
    </row>
    <row r="90" spans="2:21" x14ac:dyDescent="0.15">
      <c r="B90" s="252"/>
      <c r="C90" s="252"/>
      <c r="D90" s="252"/>
      <c r="E90" s="252"/>
      <c r="F90" s="252"/>
      <c r="G90" s="252"/>
      <c r="H90" s="252"/>
      <c r="I90" s="252"/>
      <c r="J90" s="252"/>
      <c r="K90" s="252"/>
      <c r="L90" s="252"/>
      <c r="M90" s="252"/>
      <c r="N90" s="252"/>
      <c r="P90" s="252"/>
      <c r="Q90" s="252"/>
      <c r="R90" s="252"/>
      <c r="S90" s="252"/>
      <c r="T90" s="252"/>
      <c r="U90" s="241"/>
    </row>
    <row r="91" spans="2:21" x14ac:dyDescent="0.15">
      <c r="B91" s="252"/>
      <c r="C91" s="252"/>
      <c r="D91" s="252"/>
      <c r="E91" s="252"/>
      <c r="F91" s="252"/>
      <c r="G91" s="252"/>
      <c r="H91" s="252"/>
      <c r="I91" s="252"/>
      <c r="J91" s="252"/>
      <c r="K91" s="252"/>
      <c r="L91" s="252"/>
      <c r="M91" s="252"/>
      <c r="N91" s="252"/>
      <c r="P91" s="252"/>
      <c r="Q91" s="252"/>
      <c r="R91" s="252"/>
      <c r="S91" s="252"/>
      <c r="T91" s="252"/>
      <c r="U91" s="241"/>
    </row>
    <row r="92" spans="2:21" x14ac:dyDescent="0.15">
      <c r="B92" s="252"/>
      <c r="C92" s="252"/>
      <c r="D92" s="252"/>
      <c r="E92" s="252"/>
      <c r="F92" s="252"/>
      <c r="G92" s="252"/>
      <c r="H92" s="252"/>
      <c r="I92" s="252"/>
      <c r="J92" s="252"/>
      <c r="K92" s="252"/>
      <c r="L92" s="252"/>
      <c r="M92" s="252"/>
      <c r="N92" s="252"/>
      <c r="P92" s="252"/>
      <c r="Q92" s="252"/>
      <c r="R92" s="252"/>
      <c r="S92" s="252"/>
      <c r="T92" s="252"/>
      <c r="U92" s="241"/>
    </row>
    <row r="93" spans="2:21" x14ac:dyDescent="0.15">
      <c r="B93" s="252"/>
      <c r="C93" s="252"/>
      <c r="D93" s="252"/>
      <c r="E93" s="252"/>
      <c r="F93" s="252"/>
      <c r="G93" s="252"/>
      <c r="H93" s="252"/>
      <c r="I93" s="252"/>
      <c r="J93" s="252"/>
      <c r="K93" s="252"/>
      <c r="L93" s="252"/>
      <c r="M93" s="252"/>
      <c r="N93" s="252"/>
      <c r="P93" s="252"/>
      <c r="Q93" s="252"/>
      <c r="R93" s="252"/>
      <c r="S93" s="252"/>
      <c r="T93" s="252"/>
      <c r="U93" s="241"/>
    </row>
    <row r="94" spans="2:21" x14ac:dyDescent="0.15">
      <c r="B94" s="252"/>
      <c r="C94" s="252"/>
      <c r="D94" s="252"/>
      <c r="E94" s="252"/>
      <c r="F94" s="252"/>
      <c r="G94" s="252"/>
      <c r="H94" s="252"/>
      <c r="I94" s="252"/>
      <c r="J94" s="252"/>
      <c r="K94" s="252"/>
      <c r="L94" s="252"/>
      <c r="M94" s="252"/>
      <c r="N94" s="252"/>
      <c r="P94" s="252"/>
      <c r="Q94" s="252"/>
      <c r="R94" s="252"/>
      <c r="S94" s="252"/>
      <c r="T94" s="252"/>
      <c r="U94" s="241"/>
    </row>
    <row r="95" spans="2:21" x14ac:dyDescent="0.15">
      <c r="U95" s="241"/>
    </row>
    <row r="96" spans="2:21" x14ac:dyDescent="0.15">
      <c r="U96" s="241"/>
    </row>
    <row r="97" spans="15:21" x14ac:dyDescent="0.15">
      <c r="O97" s="241"/>
      <c r="U97" s="241"/>
    </row>
    <row r="98" spans="15:21" x14ac:dyDescent="0.15">
      <c r="O98" s="241"/>
      <c r="U98" s="241"/>
    </row>
    <row r="99" spans="15:21" x14ac:dyDescent="0.15">
      <c r="O99" s="241"/>
      <c r="U99" s="241"/>
    </row>
    <row r="100" spans="15:21" x14ac:dyDescent="0.15">
      <c r="O100" s="241"/>
      <c r="U100" s="241"/>
    </row>
    <row r="101" spans="15:21" x14ac:dyDescent="0.15">
      <c r="O101" s="241"/>
      <c r="U101" s="241"/>
    </row>
    <row r="102" spans="15:21" x14ac:dyDescent="0.15">
      <c r="O102" s="241"/>
      <c r="U102" s="241"/>
    </row>
    <row r="103" spans="15:21" x14ac:dyDescent="0.15">
      <c r="O103" s="241"/>
      <c r="U103" s="241"/>
    </row>
    <row r="104" spans="15:21" x14ac:dyDescent="0.15">
      <c r="O104" s="241"/>
      <c r="U104" s="241"/>
    </row>
    <row r="105" spans="15:21" x14ac:dyDescent="0.15">
      <c r="O105" s="241"/>
      <c r="U105" s="241"/>
    </row>
    <row r="106" spans="15:21" x14ac:dyDescent="0.15">
      <c r="O106" s="241"/>
      <c r="U106" s="241"/>
    </row>
    <row r="107" spans="15:21" x14ac:dyDescent="0.15">
      <c r="O107" s="241"/>
      <c r="U107" s="241"/>
    </row>
    <row r="108" spans="15:21" x14ac:dyDescent="0.15">
      <c r="O108" s="241"/>
      <c r="U108" s="241"/>
    </row>
    <row r="109" spans="15:21" x14ac:dyDescent="0.15">
      <c r="O109" s="241"/>
      <c r="U109" s="241"/>
    </row>
    <row r="110" spans="15:21" x14ac:dyDescent="0.15">
      <c r="O110" s="241"/>
      <c r="U110" s="241"/>
    </row>
    <row r="111" spans="15:21" x14ac:dyDescent="0.15">
      <c r="O111" s="241"/>
      <c r="U111" s="241"/>
    </row>
    <row r="112" spans="15:21" x14ac:dyDescent="0.15">
      <c r="O112" s="241"/>
      <c r="U112" s="241"/>
    </row>
    <row r="113" spans="15:21" x14ac:dyDescent="0.15">
      <c r="O113" s="241"/>
      <c r="U113" s="241"/>
    </row>
    <row r="114" spans="15:21" x14ac:dyDescent="0.15">
      <c r="O114" s="241"/>
      <c r="U114" s="241"/>
    </row>
    <row r="115" spans="15:21" x14ac:dyDescent="0.15">
      <c r="O115" s="241"/>
      <c r="U115" s="241"/>
    </row>
    <row r="116" spans="15:21" x14ac:dyDescent="0.15">
      <c r="O116" s="241"/>
      <c r="U116" s="241"/>
    </row>
    <row r="117" spans="15:21" x14ac:dyDescent="0.15">
      <c r="O117" s="241"/>
      <c r="U117" s="241"/>
    </row>
    <row r="118" spans="15:21" x14ac:dyDescent="0.15">
      <c r="O118" s="241"/>
      <c r="U118" s="241"/>
    </row>
    <row r="119" spans="15:21" x14ac:dyDescent="0.15">
      <c r="O119" s="241"/>
      <c r="U119" s="241"/>
    </row>
    <row r="120" spans="15:21" x14ac:dyDescent="0.15">
      <c r="O120" s="241"/>
      <c r="U120" s="241"/>
    </row>
    <row r="121" spans="15:21" x14ac:dyDescent="0.15">
      <c r="O121" s="241"/>
      <c r="U121" s="241"/>
    </row>
    <row r="122" spans="15:21" x14ac:dyDescent="0.15">
      <c r="O122" s="241"/>
      <c r="U122" s="241"/>
    </row>
    <row r="123" spans="15:21" x14ac:dyDescent="0.15">
      <c r="O123" s="241"/>
      <c r="U123" s="241"/>
    </row>
    <row r="124" spans="15:21" x14ac:dyDescent="0.15">
      <c r="O124" s="241"/>
      <c r="U124" s="241"/>
    </row>
    <row r="125" spans="15:21" x14ac:dyDescent="0.15">
      <c r="O125" s="241"/>
      <c r="U125" s="241"/>
    </row>
    <row r="126" spans="15:21" x14ac:dyDescent="0.15">
      <c r="O126" s="241"/>
      <c r="U126" s="241"/>
    </row>
    <row r="127" spans="15:21" x14ac:dyDescent="0.15">
      <c r="O127" s="241"/>
      <c r="U127" s="241"/>
    </row>
    <row r="128" spans="15:21" x14ac:dyDescent="0.15">
      <c r="O128" s="241"/>
      <c r="U128" s="241"/>
    </row>
    <row r="129" spans="15:21" x14ac:dyDescent="0.15">
      <c r="O129" s="241"/>
      <c r="U129" s="241"/>
    </row>
    <row r="130" spans="15:21" x14ac:dyDescent="0.15">
      <c r="O130" s="241"/>
      <c r="U130" s="241"/>
    </row>
    <row r="131" spans="15:21" x14ac:dyDescent="0.15">
      <c r="O131" s="241"/>
      <c r="U131" s="241"/>
    </row>
    <row r="132" spans="15:21" x14ac:dyDescent="0.15">
      <c r="O132" s="241"/>
      <c r="U132" s="241"/>
    </row>
    <row r="133" spans="15:21" x14ac:dyDescent="0.15">
      <c r="O133" s="241"/>
      <c r="U133" s="241"/>
    </row>
    <row r="134" spans="15:21" x14ac:dyDescent="0.15">
      <c r="O134" s="241"/>
      <c r="U134" s="241"/>
    </row>
    <row r="135" spans="15:21" x14ac:dyDescent="0.15">
      <c r="O135" s="241"/>
      <c r="U135" s="241"/>
    </row>
    <row r="136" spans="15:21" x14ac:dyDescent="0.15">
      <c r="O136" s="241"/>
      <c r="U136" s="241"/>
    </row>
    <row r="137" spans="15:21" x14ac:dyDescent="0.15">
      <c r="O137" s="241"/>
      <c r="U137" s="241"/>
    </row>
    <row r="138" spans="15:21" x14ac:dyDescent="0.15">
      <c r="O138" s="241"/>
      <c r="U138" s="241"/>
    </row>
    <row r="139" spans="15:21" x14ac:dyDescent="0.15">
      <c r="O139" s="241"/>
      <c r="U139" s="241"/>
    </row>
  </sheetData>
  <conditionalFormatting sqref="C2:M3 C9:M11">
    <cfRule type="expression" dxfId="13" priority="8" stopIfTrue="1">
      <formula>ISBLANK(B2)</formula>
    </cfRule>
    <cfRule type="expression" dxfId="12" priority="9" stopIfTrue="1">
      <formula>OR((C2-B2)/B2&gt;0.5,(C2-B2)/B2&lt;-0.5)</formula>
    </cfRule>
  </conditionalFormatting>
  <conditionalFormatting sqref="B7:M7">
    <cfRule type="expression" dxfId="11" priority="10" stopIfTrue="1">
      <formula>#REF!=""</formula>
    </cfRule>
  </conditionalFormatting>
  <conditionalFormatting sqref="B8:M8">
    <cfRule type="expression" dxfId="10" priority="11" stopIfTrue="1">
      <formula>#REF!=""</formula>
    </cfRule>
  </conditionalFormatting>
  <conditionalFormatting sqref="B6:M6">
    <cfRule type="expression" dxfId="9" priority="20" stopIfTrue="1">
      <formula>#REF!=""</formula>
    </cfRule>
  </conditionalFormatting>
  <conditionalFormatting sqref="B5:M5">
    <cfRule type="expression" dxfId="8" priority="34" stopIfTrue="1">
      <formula>#REF!=""</formula>
    </cfRule>
  </conditionalFormatting>
  <conditionalFormatting sqref="C4:M4">
    <cfRule type="expression" dxfId="7" priority="4" stopIfTrue="1">
      <formula>ISBLANK(B4)</formula>
    </cfRule>
    <cfRule type="expression" dxfId="6" priority="5" stopIfTrue="1">
      <formula>OR((C4-B4)/B4&gt;0.5,(C4-B4)/B4&lt;-0.5)</formula>
    </cfRule>
  </conditionalFormatting>
  <pageMargins left="0.1701388888888889" right="0.17986111111111111" top="0.52013888888888893" bottom="0.31944444444444442" header="0.51180555555555551" footer="0.15972222222222221"/>
  <pageSetup scale="49" firstPageNumber="0" orientation="landscape" horizontalDpi="300" verticalDpi="300"/>
  <headerFooter>
    <oddFooter>&amp;L&amp;P of &amp;N&amp;R&amp;D</oddFooter>
  </headerFooter>
  <colBreaks count="1" manualBreakCount="1">
    <brk id="15" max="1048575" man="1"/>
  </colBreaks>
  <ignoredErrors>
    <ignoredError sqref="B4:M4" unlockedFormula="1"/>
  </ignoredErrors>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enableFormatConditionsCalculation="0"/>
  <dimension ref="A1:O193"/>
  <sheetViews>
    <sheetView workbookViewId="0">
      <pane xSplit="1" ySplit="5" topLeftCell="B6" activePane="bottomRight" state="frozen"/>
      <selection pane="topRight" activeCell="B1" sqref="B1"/>
      <selection pane="bottomLeft" activeCell="A6" sqref="A6"/>
      <selection pane="bottomRight" activeCell="N40" sqref="N40"/>
    </sheetView>
  </sheetViews>
  <sheetFormatPr baseColWidth="10" defaultColWidth="10" defaultRowHeight="13" x14ac:dyDescent="0.15"/>
  <cols>
    <col min="1" max="1" width="40" style="229" customWidth="1"/>
    <col min="2" max="12" width="12.5" style="207" customWidth="1"/>
    <col min="13" max="13" width="12.6640625" style="207" customWidth="1"/>
    <col min="14" max="14" width="16.6640625" style="207" customWidth="1"/>
    <col min="15" max="15" width="66.83203125" style="121" customWidth="1"/>
    <col min="16" max="16384" width="10" style="121"/>
  </cols>
  <sheetData>
    <row r="1" spans="1:15" ht="64" x14ac:dyDescent="0.15">
      <c r="A1" s="176" t="s">
        <v>429</v>
      </c>
    </row>
    <row r="3" spans="1:15" ht="40.5" customHeight="1" x14ac:dyDescent="0.15">
      <c r="A3" s="187" t="e">
        <f>+#REF!</f>
        <v>#REF!</v>
      </c>
      <c r="B3" s="138" t="s">
        <v>57</v>
      </c>
      <c r="C3" s="138" t="s">
        <v>496</v>
      </c>
      <c r="D3" s="138" t="s">
        <v>358</v>
      </c>
      <c r="E3" s="138" t="s">
        <v>92</v>
      </c>
      <c r="F3" s="138" t="s">
        <v>184</v>
      </c>
      <c r="G3" s="138" t="s">
        <v>330</v>
      </c>
      <c r="H3" s="138" t="s">
        <v>611</v>
      </c>
      <c r="I3" s="138" t="s">
        <v>360</v>
      </c>
      <c r="J3" s="138" t="s">
        <v>466</v>
      </c>
      <c r="K3" s="138" t="s">
        <v>492</v>
      </c>
      <c r="L3" s="138" t="s">
        <v>85</v>
      </c>
      <c r="M3" s="67" t="s">
        <v>206</v>
      </c>
      <c r="N3" s="48" t="s">
        <v>386</v>
      </c>
      <c r="O3" s="151" t="s">
        <v>422</v>
      </c>
    </row>
    <row r="4" spans="1:15" ht="16" x14ac:dyDescent="0.2">
      <c r="A4" s="110" t="s">
        <v>227</v>
      </c>
      <c r="B4" s="123">
        <f t="shared" ref="B4:M4" si="0">SUM(B5:B7)</f>
        <v>0</v>
      </c>
      <c r="C4" s="123">
        <f t="shared" si="0"/>
        <v>0</v>
      </c>
      <c r="D4" s="123">
        <f t="shared" si="0"/>
        <v>0</v>
      </c>
      <c r="E4" s="123">
        <f t="shared" si="0"/>
        <v>0</v>
      </c>
      <c r="F4" s="123">
        <f t="shared" si="0"/>
        <v>0</v>
      </c>
      <c r="G4" s="123">
        <f t="shared" si="0"/>
        <v>0</v>
      </c>
      <c r="H4" s="123">
        <f t="shared" si="0"/>
        <v>0</v>
      </c>
      <c r="I4" s="123">
        <f t="shared" si="0"/>
        <v>0</v>
      </c>
      <c r="J4" s="123">
        <f t="shared" si="0"/>
        <v>0</v>
      </c>
      <c r="K4" s="123">
        <f t="shared" si="0"/>
        <v>0</v>
      </c>
      <c r="L4" s="123">
        <f t="shared" si="0"/>
        <v>0</v>
      </c>
      <c r="M4" s="123">
        <f t="shared" si="0"/>
        <v>0</v>
      </c>
      <c r="N4" s="146">
        <f>SUM(B4:M4)</f>
        <v>0</v>
      </c>
      <c r="O4" s="134"/>
    </row>
    <row r="5" spans="1:15" s="19" customFormat="1" x14ac:dyDescent="0.15">
      <c r="A5" s="75" t="s">
        <v>376</v>
      </c>
      <c r="B5" s="26"/>
      <c r="C5" s="26"/>
      <c r="D5" s="26"/>
      <c r="E5" s="26"/>
      <c r="F5" s="26"/>
      <c r="G5" s="26"/>
      <c r="H5" s="26"/>
      <c r="I5" s="26"/>
      <c r="J5" s="26"/>
      <c r="K5" s="26"/>
      <c r="L5" s="26"/>
      <c r="M5" s="26"/>
      <c r="N5" s="153">
        <f>SUM(B5:M5)</f>
        <v>0</v>
      </c>
      <c r="O5" s="228"/>
    </row>
    <row r="6" spans="1:15" s="19" customFormat="1" x14ac:dyDescent="0.15">
      <c r="A6" s="75" t="s">
        <v>52</v>
      </c>
      <c r="B6" s="26"/>
      <c r="C6" s="26"/>
      <c r="D6" s="26"/>
      <c r="E6" s="26"/>
      <c r="F6" s="26"/>
      <c r="G6" s="26"/>
      <c r="H6" s="26"/>
      <c r="I6" s="26"/>
      <c r="J6" s="26"/>
      <c r="K6" s="26"/>
      <c r="L6" s="26"/>
      <c r="M6" s="26"/>
      <c r="N6" s="153">
        <f>SUM(B6:M6)</f>
        <v>0</v>
      </c>
      <c r="O6" s="235"/>
    </row>
    <row r="7" spans="1:15" s="19" customFormat="1" x14ac:dyDescent="0.15">
      <c r="A7" s="75" t="s">
        <v>493</v>
      </c>
      <c r="B7" s="26"/>
      <c r="C7" s="26"/>
      <c r="D7" s="26"/>
      <c r="E7" s="26"/>
      <c r="F7" s="26"/>
      <c r="G7" s="26"/>
      <c r="H7" s="26"/>
      <c r="I7" s="26"/>
      <c r="J7" s="26"/>
      <c r="K7" s="26"/>
      <c r="L7" s="26"/>
      <c r="M7" s="26"/>
      <c r="N7" s="153">
        <f>SUM(B7:M7)</f>
        <v>0</v>
      </c>
      <c r="O7" s="235"/>
    </row>
    <row r="8" spans="1:15" s="22" customFormat="1" ht="7.5" customHeight="1" x14ac:dyDescent="0.15">
      <c r="A8" s="78"/>
      <c r="B8" s="170"/>
      <c r="C8" s="170"/>
      <c r="D8" s="170"/>
      <c r="E8" s="170"/>
      <c r="F8" s="170"/>
      <c r="G8" s="170"/>
      <c r="H8" s="170"/>
      <c r="I8" s="170"/>
      <c r="J8" s="170"/>
      <c r="K8" s="170"/>
      <c r="L8" s="170"/>
      <c r="M8" s="6"/>
      <c r="N8" s="153"/>
      <c r="O8" s="148"/>
    </row>
    <row r="9" spans="1:15" s="233" customFormat="1" ht="16" x14ac:dyDescent="0.2">
      <c r="A9" s="110" t="s">
        <v>207</v>
      </c>
      <c r="B9" s="123">
        <f t="shared" ref="B9:M9" si="1">SUM(B10:B12)</f>
        <v>0</v>
      </c>
      <c r="C9" s="123">
        <f t="shared" si="1"/>
        <v>0</v>
      </c>
      <c r="D9" s="123">
        <f t="shared" si="1"/>
        <v>0</v>
      </c>
      <c r="E9" s="123">
        <f t="shared" si="1"/>
        <v>0</v>
      </c>
      <c r="F9" s="123">
        <f t="shared" si="1"/>
        <v>0</v>
      </c>
      <c r="G9" s="123">
        <f t="shared" si="1"/>
        <v>0</v>
      </c>
      <c r="H9" s="123">
        <f t="shared" si="1"/>
        <v>0</v>
      </c>
      <c r="I9" s="123">
        <f t="shared" si="1"/>
        <v>0</v>
      </c>
      <c r="J9" s="123">
        <f t="shared" si="1"/>
        <v>0</v>
      </c>
      <c r="K9" s="123">
        <f t="shared" si="1"/>
        <v>0</v>
      </c>
      <c r="L9" s="123">
        <f t="shared" si="1"/>
        <v>0</v>
      </c>
      <c r="M9" s="123">
        <f t="shared" si="1"/>
        <v>0</v>
      </c>
      <c r="N9" s="146">
        <f>SUM(B9:M9)</f>
        <v>0</v>
      </c>
      <c r="O9" s="4"/>
    </row>
    <row r="10" spans="1:15" s="19" customFormat="1" x14ac:dyDescent="0.15">
      <c r="A10" s="75" t="s">
        <v>376</v>
      </c>
      <c r="B10" s="26"/>
      <c r="C10" s="26"/>
      <c r="D10" s="26"/>
      <c r="E10" s="26"/>
      <c r="F10" s="26"/>
      <c r="G10" s="26"/>
      <c r="H10" s="26"/>
      <c r="I10" s="26"/>
      <c r="J10" s="26"/>
      <c r="K10" s="26"/>
      <c r="L10" s="26"/>
      <c r="M10" s="26"/>
      <c r="N10" s="153">
        <f>SUM(B10:M10)</f>
        <v>0</v>
      </c>
      <c r="O10" s="228"/>
    </row>
    <row r="11" spans="1:15" s="19" customFormat="1" x14ac:dyDescent="0.15">
      <c r="A11" s="75" t="s">
        <v>52</v>
      </c>
      <c r="B11" s="26"/>
      <c r="C11" s="26"/>
      <c r="D11" s="26"/>
      <c r="E11" s="26"/>
      <c r="F11" s="26"/>
      <c r="G11" s="26"/>
      <c r="H11" s="26"/>
      <c r="I11" s="26"/>
      <c r="J11" s="26"/>
      <c r="K11" s="26"/>
      <c r="L11" s="26"/>
      <c r="M11" s="26"/>
      <c r="N11" s="153">
        <f>SUM(B11:M11)</f>
        <v>0</v>
      </c>
      <c r="O11" s="235"/>
    </row>
    <row r="12" spans="1:15" s="19" customFormat="1" x14ac:dyDescent="0.15">
      <c r="A12" s="75" t="s">
        <v>493</v>
      </c>
      <c r="B12" s="26"/>
      <c r="C12" s="26"/>
      <c r="D12" s="26"/>
      <c r="E12" s="26"/>
      <c r="F12" s="26"/>
      <c r="G12" s="26"/>
      <c r="H12" s="26"/>
      <c r="I12" s="26"/>
      <c r="J12" s="26"/>
      <c r="K12" s="26"/>
      <c r="L12" s="26"/>
      <c r="M12" s="26"/>
      <c r="N12" s="153">
        <f>SUM(B12:M12)</f>
        <v>0</v>
      </c>
      <c r="O12" s="235"/>
    </row>
    <row r="13" spans="1:15" ht="9" customHeight="1" x14ac:dyDescent="0.15">
      <c r="A13" s="145"/>
      <c r="B13" s="230"/>
      <c r="C13" s="230"/>
      <c r="D13" s="230"/>
      <c r="E13" s="230"/>
      <c r="F13" s="230"/>
      <c r="G13" s="230"/>
      <c r="H13" s="230"/>
      <c r="I13" s="230"/>
      <c r="J13" s="230"/>
      <c r="K13" s="230"/>
      <c r="L13" s="230"/>
      <c r="M13" s="79"/>
      <c r="N13" s="178"/>
      <c r="O13" s="134"/>
    </row>
    <row r="14" spans="1:15" ht="16" x14ac:dyDescent="0.2">
      <c r="A14" s="180" t="s">
        <v>77</v>
      </c>
      <c r="B14" s="123" t="e">
        <f t="shared" ref="B14:M14" si="2">SUM(B15:B17)</f>
        <v>#REF!</v>
      </c>
      <c r="C14" s="123" t="e">
        <f t="shared" si="2"/>
        <v>#REF!</v>
      </c>
      <c r="D14" s="123" t="e">
        <f t="shared" si="2"/>
        <v>#REF!</v>
      </c>
      <c r="E14" s="123" t="e">
        <f t="shared" si="2"/>
        <v>#REF!</v>
      </c>
      <c r="F14" s="123" t="e">
        <f t="shared" si="2"/>
        <v>#REF!</v>
      </c>
      <c r="G14" s="123" t="e">
        <f t="shared" si="2"/>
        <v>#REF!</v>
      </c>
      <c r="H14" s="123" t="e">
        <f t="shared" si="2"/>
        <v>#REF!</v>
      </c>
      <c r="I14" s="123" t="e">
        <f t="shared" si="2"/>
        <v>#REF!</v>
      </c>
      <c r="J14" s="123" t="e">
        <f t="shared" si="2"/>
        <v>#REF!</v>
      </c>
      <c r="K14" s="123" t="e">
        <f t="shared" si="2"/>
        <v>#REF!</v>
      </c>
      <c r="L14" s="123" t="e">
        <f t="shared" si="2"/>
        <v>#REF!</v>
      </c>
      <c r="M14" s="123" t="e">
        <f t="shared" si="2"/>
        <v>#REF!</v>
      </c>
      <c r="N14" s="146" t="e">
        <f>SUM(B14:M14)</f>
        <v>#REF!</v>
      </c>
      <c r="O14" s="134"/>
    </row>
    <row r="15" spans="1:15" s="19" customFormat="1" x14ac:dyDescent="0.15">
      <c r="A15" s="75" t="s">
        <v>376</v>
      </c>
      <c r="B15" s="44" t="e">
        <f>+'Data Worksheet'!#REF!</f>
        <v>#REF!</v>
      </c>
      <c r="C15" s="44" t="e">
        <f>+'Data Worksheet'!#REF!</f>
        <v>#REF!</v>
      </c>
      <c r="D15" s="44" t="e">
        <f>+'Data Worksheet'!#REF!</f>
        <v>#REF!</v>
      </c>
      <c r="E15" s="44" t="e">
        <f>+'Data Worksheet'!#REF!</f>
        <v>#REF!</v>
      </c>
      <c r="F15" s="44" t="e">
        <f>+'Data Worksheet'!#REF!</f>
        <v>#REF!</v>
      </c>
      <c r="G15" s="44" t="e">
        <f>+'Data Worksheet'!#REF!</f>
        <v>#REF!</v>
      </c>
      <c r="H15" s="44" t="e">
        <f>+'Data Worksheet'!#REF!</f>
        <v>#REF!</v>
      </c>
      <c r="I15" s="44" t="e">
        <f>+'Data Worksheet'!#REF!</f>
        <v>#REF!</v>
      </c>
      <c r="J15" s="44" t="e">
        <f>+'Data Worksheet'!#REF!</f>
        <v>#REF!</v>
      </c>
      <c r="K15" s="44" t="e">
        <f>+'Data Worksheet'!#REF!</f>
        <v>#REF!</v>
      </c>
      <c r="L15" s="44" t="e">
        <f>+'Data Worksheet'!#REF!</f>
        <v>#REF!</v>
      </c>
      <c r="M15" s="44" t="e">
        <f>+'Data Worksheet'!#REF!</f>
        <v>#REF!</v>
      </c>
      <c r="N15" s="153" t="e">
        <f>SUM(B15:M15)</f>
        <v>#REF!</v>
      </c>
      <c r="O15" s="228"/>
    </row>
    <row r="16" spans="1:15" s="19" customFormat="1" x14ac:dyDescent="0.15">
      <c r="A16" s="75" t="s">
        <v>52</v>
      </c>
      <c r="B16" s="44" t="e">
        <f>+'Data Worksheet'!#REF!</f>
        <v>#REF!</v>
      </c>
      <c r="C16" s="44" t="e">
        <f>+'Data Worksheet'!#REF!</f>
        <v>#REF!</v>
      </c>
      <c r="D16" s="44" t="e">
        <f>+'Data Worksheet'!#REF!</f>
        <v>#REF!</v>
      </c>
      <c r="E16" s="44" t="e">
        <f>+'Data Worksheet'!#REF!</f>
        <v>#REF!</v>
      </c>
      <c r="F16" s="44" t="e">
        <f>+'Data Worksheet'!#REF!</f>
        <v>#REF!</v>
      </c>
      <c r="G16" s="44" t="e">
        <f>+'Data Worksheet'!#REF!</f>
        <v>#REF!</v>
      </c>
      <c r="H16" s="44" t="e">
        <f>+'Data Worksheet'!#REF!</f>
        <v>#REF!</v>
      </c>
      <c r="I16" s="44" t="e">
        <f>+'Data Worksheet'!#REF!</f>
        <v>#REF!</v>
      </c>
      <c r="J16" s="44" t="e">
        <f>+'Data Worksheet'!#REF!</f>
        <v>#REF!</v>
      </c>
      <c r="K16" s="44" t="e">
        <f>+'Data Worksheet'!#REF!</f>
        <v>#REF!</v>
      </c>
      <c r="L16" s="44" t="e">
        <f>+'Data Worksheet'!#REF!</f>
        <v>#REF!</v>
      </c>
      <c r="M16" s="44" t="e">
        <f>+'Data Worksheet'!#REF!</f>
        <v>#REF!</v>
      </c>
      <c r="N16" s="153" t="e">
        <f>SUM(B16:M16)</f>
        <v>#REF!</v>
      </c>
      <c r="O16" s="235"/>
    </row>
    <row r="17" spans="1:15" s="19" customFormat="1" x14ac:dyDescent="0.15">
      <c r="A17" s="75" t="s">
        <v>493</v>
      </c>
      <c r="B17" s="44" t="e">
        <f>+'Data Worksheet'!#REF!</f>
        <v>#REF!</v>
      </c>
      <c r="C17" s="44" t="e">
        <f>+'Data Worksheet'!#REF!</f>
        <v>#REF!</v>
      </c>
      <c r="D17" s="44" t="e">
        <f>+'Data Worksheet'!#REF!</f>
        <v>#REF!</v>
      </c>
      <c r="E17" s="44" t="e">
        <f>+'Data Worksheet'!#REF!</f>
        <v>#REF!</v>
      </c>
      <c r="F17" s="44" t="e">
        <f>+'Data Worksheet'!#REF!</f>
        <v>#REF!</v>
      </c>
      <c r="G17" s="44" t="e">
        <f>+'Data Worksheet'!#REF!</f>
        <v>#REF!</v>
      </c>
      <c r="H17" s="44" t="e">
        <f>+'Data Worksheet'!#REF!</f>
        <v>#REF!</v>
      </c>
      <c r="I17" s="44" t="e">
        <f>+'Data Worksheet'!#REF!</f>
        <v>#REF!</v>
      </c>
      <c r="J17" s="44" t="e">
        <f>+'Data Worksheet'!#REF!</f>
        <v>#REF!</v>
      </c>
      <c r="K17" s="44" t="e">
        <f>+'Data Worksheet'!#REF!</f>
        <v>#REF!</v>
      </c>
      <c r="L17" s="44" t="e">
        <f>+'Data Worksheet'!#REF!</f>
        <v>#REF!</v>
      </c>
      <c r="M17" s="44" t="e">
        <f>+'Data Worksheet'!#REF!</f>
        <v>#REF!</v>
      </c>
      <c r="N17" s="153" t="e">
        <f>SUM(B17:M17)</f>
        <v>#REF!</v>
      </c>
      <c r="O17" s="235"/>
    </row>
    <row r="18" spans="1:15" s="3" customFormat="1" ht="8.25" customHeight="1" x14ac:dyDescent="0.15">
      <c r="A18" s="130"/>
      <c r="B18" s="77"/>
      <c r="C18" s="77"/>
      <c r="D18" s="77"/>
      <c r="E18" s="77"/>
      <c r="F18" s="77"/>
      <c r="G18" s="77"/>
      <c r="H18" s="77"/>
      <c r="I18" s="77"/>
      <c r="J18" s="77"/>
      <c r="K18" s="77"/>
      <c r="L18" s="77"/>
      <c r="M18" s="149"/>
      <c r="N18" s="173"/>
      <c r="O18" s="13"/>
    </row>
    <row r="19" spans="1:15" ht="16" x14ac:dyDescent="0.2">
      <c r="A19" s="180" t="s">
        <v>36</v>
      </c>
      <c r="B19" s="123">
        <f t="shared" ref="B19:M19" si="3">SUM(B20:B22)</f>
        <v>0</v>
      </c>
      <c r="C19" s="123">
        <f t="shared" si="3"/>
        <v>0</v>
      </c>
      <c r="D19" s="123">
        <f t="shared" si="3"/>
        <v>0</v>
      </c>
      <c r="E19" s="123">
        <f t="shared" si="3"/>
        <v>0</v>
      </c>
      <c r="F19" s="123">
        <f t="shared" si="3"/>
        <v>0</v>
      </c>
      <c r="G19" s="123">
        <f t="shared" si="3"/>
        <v>0</v>
      </c>
      <c r="H19" s="123">
        <f t="shared" si="3"/>
        <v>0</v>
      </c>
      <c r="I19" s="123">
        <f t="shared" si="3"/>
        <v>0</v>
      </c>
      <c r="J19" s="123">
        <f t="shared" si="3"/>
        <v>0</v>
      </c>
      <c r="K19" s="123">
        <f t="shared" si="3"/>
        <v>0</v>
      </c>
      <c r="L19" s="123">
        <f t="shared" si="3"/>
        <v>0</v>
      </c>
      <c r="M19" s="123">
        <f t="shared" si="3"/>
        <v>0</v>
      </c>
      <c r="N19" s="146">
        <f>SUM(B19:M19)</f>
        <v>0</v>
      </c>
      <c r="O19" s="134"/>
    </row>
    <row r="20" spans="1:15" s="19" customFormat="1" x14ac:dyDescent="0.15">
      <c r="A20" s="75" t="s">
        <v>376</v>
      </c>
      <c r="B20" s="26"/>
      <c r="C20" s="26"/>
      <c r="D20" s="26"/>
      <c r="E20" s="26"/>
      <c r="F20" s="26"/>
      <c r="G20" s="26"/>
      <c r="H20" s="26"/>
      <c r="I20" s="26"/>
      <c r="J20" s="26"/>
      <c r="K20" s="26"/>
      <c r="L20" s="26"/>
      <c r="M20" s="26"/>
      <c r="N20" s="153"/>
      <c r="O20" s="228"/>
    </row>
    <row r="21" spans="1:15" s="19" customFormat="1" x14ac:dyDescent="0.15">
      <c r="A21" s="75" t="s">
        <v>52</v>
      </c>
      <c r="B21" s="26"/>
      <c r="C21" s="26"/>
      <c r="D21" s="26"/>
      <c r="E21" s="26"/>
      <c r="F21" s="26"/>
      <c r="G21" s="26"/>
      <c r="H21" s="26"/>
      <c r="I21" s="26"/>
      <c r="J21" s="26"/>
      <c r="K21" s="26"/>
      <c r="L21" s="26"/>
      <c r="M21" s="26"/>
      <c r="N21" s="153"/>
      <c r="O21" s="235"/>
    </row>
    <row r="22" spans="1:15" s="19" customFormat="1" x14ac:dyDescent="0.15">
      <c r="A22" s="75" t="s">
        <v>493</v>
      </c>
      <c r="B22" s="26"/>
      <c r="C22" s="26"/>
      <c r="D22" s="26"/>
      <c r="E22" s="26"/>
      <c r="F22" s="26"/>
      <c r="G22" s="26"/>
      <c r="H22" s="26"/>
      <c r="I22" s="26"/>
      <c r="J22" s="26"/>
      <c r="K22" s="26"/>
      <c r="L22" s="26"/>
      <c r="M22" s="26"/>
      <c r="N22" s="153"/>
      <c r="O22" s="235"/>
    </row>
    <row r="23" spans="1:15" s="3" customFormat="1" ht="9.75" customHeight="1" x14ac:dyDescent="0.15">
      <c r="A23" s="35"/>
      <c r="B23" s="218"/>
      <c r="C23" s="218"/>
      <c r="D23" s="218"/>
      <c r="E23" s="218"/>
      <c r="F23" s="218"/>
      <c r="G23" s="218"/>
      <c r="H23" s="218"/>
      <c r="I23" s="218"/>
      <c r="J23" s="218"/>
      <c r="K23" s="218"/>
      <c r="L23" s="218"/>
      <c r="M23" s="218"/>
      <c r="N23" s="169"/>
      <c r="O23" s="10"/>
    </row>
    <row r="24" spans="1:15" ht="16" x14ac:dyDescent="0.2">
      <c r="A24" s="231" t="s">
        <v>490</v>
      </c>
      <c r="B24" s="191" t="e">
        <f t="shared" ref="B24:M24" si="4">SUM(B25:B27)</f>
        <v>#REF!</v>
      </c>
      <c r="C24" s="191" t="e">
        <f t="shared" si="4"/>
        <v>#REF!</v>
      </c>
      <c r="D24" s="191" t="e">
        <f t="shared" si="4"/>
        <v>#REF!</v>
      </c>
      <c r="E24" s="191" t="e">
        <f t="shared" si="4"/>
        <v>#REF!</v>
      </c>
      <c r="F24" s="191" t="e">
        <f t="shared" si="4"/>
        <v>#REF!</v>
      </c>
      <c r="G24" s="191" t="e">
        <f t="shared" si="4"/>
        <v>#REF!</v>
      </c>
      <c r="H24" s="191" t="e">
        <f t="shared" si="4"/>
        <v>#REF!</v>
      </c>
      <c r="I24" s="191" t="e">
        <f t="shared" si="4"/>
        <v>#REF!</v>
      </c>
      <c r="J24" s="191" t="e">
        <f t="shared" si="4"/>
        <v>#REF!</v>
      </c>
      <c r="K24" s="191" t="e">
        <f t="shared" si="4"/>
        <v>#REF!</v>
      </c>
      <c r="L24" s="191" t="e">
        <f t="shared" si="4"/>
        <v>#REF!</v>
      </c>
      <c r="M24" s="191" t="e">
        <f t="shared" si="4"/>
        <v>#REF!</v>
      </c>
      <c r="N24" s="211" t="e">
        <f>SUM(B24:M24)</f>
        <v>#REF!</v>
      </c>
      <c r="O24" s="128"/>
    </row>
    <row r="25" spans="1:15" s="112" customFormat="1" x14ac:dyDescent="0.15">
      <c r="A25" s="75" t="s">
        <v>376</v>
      </c>
      <c r="B25" s="52" t="e">
        <f t="shared" ref="B25:M27" si="5">+B30+B35+B40</f>
        <v>#REF!</v>
      </c>
      <c r="C25" s="52" t="e">
        <f t="shared" si="5"/>
        <v>#REF!</v>
      </c>
      <c r="D25" s="52" t="e">
        <f t="shared" si="5"/>
        <v>#REF!</v>
      </c>
      <c r="E25" s="52" t="e">
        <f t="shared" si="5"/>
        <v>#REF!</v>
      </c>
      <c r="F25" s="52" t="e">
        <f t="shared" si="5"/>
        <v>#REF!</v>
      </c>
      <c r="G25" s="52" t="e">
        <f t="shared" si="5"/>
        <v>#REF!</v>
      </c>
      <c r="H25" s="52" t="e">
        <f t="shared" si="5"/>
        <v>#REF!</v>
      </c>
      <c r="I25" s="52" t="e">
        <f t="shared" si="5"/>
        <v>#REF!</v>
      </c>
      <c r="J25" s="52" t="e">
        <f t="shared" si="5"/>
        <v>#REF!</v>
      </c>
      <c r="K25" s="52" t="e">
        <f t="shared" si="5"/>
        <v>#REF!</v>
      </c>
      <c r="L25" s="52" t="e">
        <f t="shared" si="5"/>
        <v>#REF!</v>
      </c>
      <c r="M25" s="52" t="e">
        <f t="shared" si="5"/>
        <v>#REF!</v>
      </c>
      <c r="N25" s="150" t="e">
        <f>+N30+N35+N40</f>
        <v>#REF!</v>
      </c>
      <c r="O25" s="228"/>
    </row>
    <row r="26" spans="1:15" s="112" customFormat="1" x14ac:dyDescent="0.15">
      <c r="A26" s="75" t="s">
        <v>52</v>
      </c>
      <c r="B26" s="52" t="e">
        <f t="shared" si="5"/>
        <v>#REF!</v>
      </c>
      <c r="C26" s="52" t="e">
        <f t="shared" si="5"/>
        <v>#REF!</v>
      </c>
      <c r="D26" s="52" t="e">
        <f t="shared" si="5"/>
        <v>#REF!</v>
      </c>
      <c r="E26" s="52" t="e">
        <f t="shared" si="5"/>
        <v>#REF!</v>
      </c>
      <c r="F26" s="52" t="e">
        <f t="shared" si="5"/>
        <v>#REF!</v>
      </c>
      <c r="G26" s="52" t="e">
        <f t="shared" si="5"/>
        <v>#REF!</v>
      </c>
      <c r="H26" s="52" t="e">
        <f t="shared" si="5"/>
        <v>#REF!</v>
      </c>
      <c r="I26" s="52" t="e">
        <f t="shared" si="5"/>
        <v>#REF!</v>
      </c>
      <c r="J26" s="52" t="e">
        <f t="shared" si="5"/>
        <v>#REF!</v>
      </c>
      <c r="K26" s="52" t="e">
        <f t="shared" si="5"/>
        <v>#REF!</v>
      </c>
      <c r="L26" s="52" t="e">
        <f t="shared" si="5"/>
        <v>#REF!</v>
      </c>
      <c r="M26" s="52" t="e">
        <f t="shared" si="5"/>
        <v>#REF!</v>
      </c>
      <c r="N26" s="150" t="e">
        <f>SUM(B26:M26)</f>
        <v>#REF!</v>
      </c>
      <c r="O26" s="228"/>
    </row>
    <row r="27" spans="1:15" s="112" customFormat="1" x14ac:dyDescent="0.15">
      <c r="A27" s="75" t="s">
        <v>493</v>
      </c>
      <c r="B27" s="52" t="e">
        <f t="shared" si="5"/>
        <v>#REF!</v>
      </c>
      <c r="C27" s="52" t="e">
        <f t="shared" si="5"/>
        <v>#REF!</v>
      </c>
      <c r="D27" s="52" t="e">
        <f t="shared" si="5"/>
        <v>#REF!</v>
      </c>
      <c r="E27" s="52" t="e">
        <f t="shared" si="5"/>
        <v>#REF!</v>
      </c>
      <c r="F27" s="52" t="e">
        <f t="shared" si="5"/>
        <v>#REF!</v>
      </c>
      <c r="G27" s="52" t="e">
        <f t="shared" si="5"/>
        <v>#REF!</v>
      </c>
      <c r="H27" s="52" t="e">
        <f t="shared" si="5"/>
        <v>#REF!</v>
      </c>
      <c r="I27" s="52" t="e">
        <f t="shared" si="5"/>
        <v>#REF!</v>
      </c>
      <c r="J27" s="52" t="e">
        <f t="shared" si="5"/>
        <v>#REF!</v>
      </c>
      <c r="K27" s="52" t="e">
        <f t="shared" si="5"/>
        <v>#REF!</v>
      </c>
      <c r="L27" s="52" t="e">
        <f t="shared" si="5"/>
        <v>#REF!</v>
      </c>
      <c r="M27" s="52" t="e">
        <f t="shared" si="5"/>
        <v>#REF!</v>
      </c>
      <c r="N27" s="150" t="e">
        <f>SUM(B27:M27)</f>
        <v>#REF!</v>
      </c>
      <c r="O27" s="228"/>
    </row>
    <row r="28" spans="1:15" ht="8.25" customHeight="1" x14ac:dyDescent="0.15">
      <c r="A28" s="172"/>
      <c r="B28" s="90"/>
      <c r="C28" s="90"/>
      <c r="D28" s="90"/>
      <c r="E28" s="90"/>
      <c r="F28" s="90"/>
      <c r="G28" s="90"/>
      <c r="H28" s="90"/>
      <c r="I28" s="90"/>
      <c r="J28" s="90"/>
      <c r="K28" s="90"/>
      <c r="L28" s="90"/>
      <c r="M28" s="90"/>
      <c r="N28" s="42"/>
      <c r="O28" s="134"/>
    </row>
    <row r="29" spans="1:15" ht="16" x14ac:dyDescent="0.2">
      <c r="A29" s="110" t="s">
        <v>176</v>
      </c>
      <c r="B29" s="90" t="e">
        <f t="shared" ref="B29:M29" si="6">SUM(B30:B32)</f>
        <v>#REF!</v>
      </c>
      <c r="C29" s="90" t="e">
        <f t="shared" si="6"/>
        <v>#REF!</v>
      </c>
      <c r="D29" s="90" t="e">
        <f t="shared" si="6"/>
        <v>#REF!</v>
      </c>
      <c r="E29" s="90" t="e">
        <f t="shared" si="6"/>
        <v>#REF!</v>
      </c>
      <c r="F29" s="90" t="e">
        <f t="shared" si="6"/>
        <v>#REF!</v>
      </c>
      <c r="G29" s="90" t="e">
        <f t="shared" si="6"/>
        <v>#REF!</v>
      </c>
      <c r="H29" s="90" t="e">
        <f t="shared" si="6"/>
        <v>#REF!</v>
      </c>
      <c r="I29" s="90" t="e">
        <f t="shared" si="6"/>
        <v>#REF!</v>
      </c>
      <c r="J29" s="90" t="e">
        <f t="shared" si="6"/>
        <v>#REF!</v>
      </c>
      <c r="K29" s="90" t="e">
        <f t="shared" si="6"/>
        <v>#REF!</v>
      </c>
      <c r="L29" s="90" t="e">
        <f t="shared" si="6"/>
        <v>#REF!</v>
      </c>
      <c r="M29" s="90" t="e">
        <f t="shared" si="6"/>
        <v>#REF!</v>
      </c>
      <c r="N29" s="42" t="e">
        <f>SUM(B29:M29)</f>
        <v>#REF!</v>
      </c>
      <c r="O29" s="134"/>
    </row>
    <row r="30" spans="1:15" s="112" customFormat="1" x14ac:dyDescent="0.15">
      <c r="A30" s="75" t="s">
        <v>376</v>
      </c>
      <c r="B30" s="135" t="e">
        <f>+'Data Worksheet'!#REF!</f>
        <v>#REF!</v>
      </c>
      <c r="C30" s="135" t="e">
        <f>+'Data Worksheet'!#REF!</f>
        <v>#REF!</v>
      </c>
      <c r="D30" s="135" t="e">
        <f>+'Data Worksheet'!#REF!</f>
        <v>#REF!</v>
      </c>
      <c r="E30" s="135" t="e">
        <f>+'Data Worksheet'!#REF!</f>
        <v>#REF!</v>
      </c>
      <c r="F30" s="135" t="e">
        <f>+'Data Worksheet'!#REF!</f>
        <v>#REF!</v>
      </c>
      <c r="G30" s="135" t="e">
        <f>+'Data Worksheet'!#REF!</f>
        <v>#REF!</v>
      </c>
      <c r="H30" s="135" t="e">
        <f>+'Data Worksheet'!#REF!</f>
        <v>#REF!</v>
      </c>
      <c r="I30" s="135" t="e">
        <f>+'Data Worksheet'!#REF!</f>
        <v>#REF!</v>
      </c>
      <c r="J30" s="135" t="e">
        <f>+'Data Worksheet'!#REF!</f>
        <v>#REF!</v>
      </c>
      <c r="K30" s="135" t="e">
        <f>+'Data Worksheet'!#REF!</f>
        <v>#REF!</v>
      </c>
      <c r="L30" s="135" t="e">
        <f>+'Data Worksheet'!#REF!</f>
        <v>#REF!</v>
      </c>
      <c r="M30" s="135" t="e">
        <f>+'Data Worksheet'!#REF!</f>
        <v>#REF!</v>
      </c>
      <c r="N30" s="150" t="e">
        <f>SUM(B30:M30)</f>
        <v>#REF!</v>
      </c>
      <c r="O30" s="228"/>
    </row>
    <row r="31" spans="1:15" s="112" customFormat="1" x14ac:dyDescent="0.15">
      <c r="A31" s="75" t="s">
        <v>52</v>
      </c>
      <c r="B31" s="135" t="e">
        <f>+'Data Worksheet'!#REF!</f>
        <v>#REF!</v>
      </c>
      <c r="C31" s="135" t="e">
        <f>+'Data Worksheet'!#REF!</f>
        <v>#REF!</v>
      </c>
      <c r="D31" s="135" t="e">
        <f>+'Data Worksheet'!#REF!</f>
        <v>#REF!</v>
      </c>
      <c r="E31" s="135" t="e">
        <f>+'Data Worksheet'!#REF!</f>
        <v>#REF!</v>
      </c>
      <c r="F31" s="135" t="e">
        <f>+'Data Worksheet'!#REF!</f>
        <v>#REF!</v>
      </c>
      <c r="G31" s="135" t="e">
        <f>+'Data Worksheet'!#REF!</f>
        <v>#REF!</v>
      </c>
      <c r="H31" s="135" t="e">
        <f>+'Data Worksheet'!#REF!</f>
        <v>#REF!</v>
      </c>
      <c r="I31" s="135" t="e">
        <f>+'Data Worksheet'!#REF!</f>
        <v>#REF!</v>
      </c>
      <c r="J31" s="135" t="e">
        <f>+'Data Worksheet'!#REF!</f>
        <v>#REF!</v>
      </c>
      <c r="K31" s="135" t="e">
        <f>+'Data Worksheet'!#REF!</f>
        <v>#REF!</v>
      </c>
      <c r="L31" s="135" t="e">
        <f>+'Data Worksheet'!#REF!</f>
        <v>#REF!</v>
      </c>
      <c r="M31" s="135" t="e">
        <f>+'Data Worksheet'!#REF!</f>
        <v>#REF!</v>
      </c>
      <c r="N31" s="150" t="e">
        <f>SUM(B31:M31)</f>
        <v>#REF!</v>
      </c>
      <c r="O31" s="228"/>
    </row>
    <row r="32" spans="1:15" s="112" customFormat="1" x14ac:dyDescent="0.15">
      <c r="A32" s="75" t="s">
        <v>493</v>
      </c>
      <c r="B32" s="135" t="e">
        <f>+'Data Worksheet'!#REF!</f>
        <v>#REF!</v>
      </c>
      <c r="C32" s="135" t="e">
        <f>+'Data Worksheet'!#REF!</f>
        <v>#REF!</v>
      </c>
      <c r="D32" s="135" t="e">
        <f>+'Data Worksheet'!#REF!</f>
        <v>#REF!</v>
      </c>
      <c r="E32" s="135" t="e">
        <f>+'Data Worksheet'!#REF!</f>
        <v>#REF!</v>
      </c>
      <c r="F32" s="135" t="e">
        <f>+'Data Worksheet'!#REF!</f>
        <v>#REF!</v>
      </c>
      <c r="G32" s="135" t="e">
        <f>+'Data Worksheet'!#REF!</f>
        <v>#REF!</v>
      </c>
      <c r="H32" s="135" t="e">
        <f>+'Data Worksheet'!#REF!</f>
        <v>#REF!</v>
      </c>
      <c r="I32" s="135" t="e">
        <f>+'Data Worksheet'!#REF!</f>
        <v>#REF!</v>
      </c>
      <c r="J32" s="135" t="e">
        <f>+'Data Worksheet'!#REF!</f>
        <v>#REF!</v>
      </c>
      <c r="K32" s="135" t="e">
        <f>+'Data Worksheet'!#REF!</f>
        <v>#REF!</v>
      </c>
      <c r="L32" s="135" t="e">
        <f>+'Data Worksheet'!#REF!</f>
        <v>#REF!</v>
      </c>
      <c r="M32" s="135" t="e">
        <f>+'Data Worksheet'!#REF!</f>
        <v>#REF!</v>
      </c>
      <c r="N32" s="150" t="e">
        <f>SUM(B32:M32)</f>
        <v>#REF!</v>
      </c>
      <c r="O32" s="228"/>
    </row>
    <row r="33" spans="1:15" s="198" customFormat="1" ht="11.25" customHeight="1" x14ac:dyDescent="0.15">
      <c r="A33" s="78"/>
      <c r="B33" s="164"/>
      <c r="C33" s="164"/>
      <c r="D33" s="164"/>
      <c r="E33" s="164"/>
      <c r="F33" s="164"/>
      <c r="G33" s="164"/>
      <c r="H33" s="164"/>
      <c r="I33" s="164"/>
      <c r="J33" s="164"/>
      <c r="K33" s="164"/>
      <c r="L33" s="164"/>
      <c r="M33" s="106"/>
      <c r="N33" s="150"/>
      <c r="O33" s="62"/>
    </row>
    <row r="34" spans="1:15" ht="16" x14ac:dyDescent="0.2">
      <c r="A34" s="110" t="s">
        <v>246</v>
      </c>
      <c r="B34" s="90">
        <f t="shared" ref="B34:M34" si="7">SUM(B35:B37)</f>
        <v>0</v>
      </c>
      <c r="C34" s="90">
        <f t="shared" si="7"/>
        <v>0</v>
      </c>
      <c r="D34" s="90">
        <f t="shared" si="7"/>
        <v>0</v>
      </c>
      <c r="E34" s="90">
        <f t="shared" si="7"/>
        <v>0</v>
      </c>
      <c r="F34" s="90">
        <f t="shared" si="7"/>
        <v>0</v>
      </c>
      <c r="G34" s="90">
        <f t="shared" si="7"/>
        <v>0</v>
      </c>
      <c r="H34" s="90">
        <f t="shared" si="7"/>
        <v>0</v>
      </c>
      <c r="I34" s="90">
        <f t="shared" si="7"/>
        <v>0</v>
      </c>
      <c r="J34" s="90">
        <f t="shared" si="7"/>
        <v>0</v>
      </c>
      <c r="K34" s="90">
        <f t="shared" si="7"/>
        <v>0</v>
      </c>
      <c r="L34" s="90">
        <f t="shared" si="7"/>
        <v>0</v>
      </c>
      <c r="M34" s="90">
        <f t="shared" si="7"/>
        <v>0</v>
      </c>
      <c r="N34" s="42">
        <f>SUM(B34:M34)</f>
        <v>0</v>
      </c>
      <c r="O34" s="134"/>
    </row>
    <row r="35" spans="1:15" s="112" customFormat="1" x14ac:dyDescent="0.15">
      <c r="A35" s="75" t="s">
        <v>376</v>
      </c>
      <c r="B35" s="119"/>
      <c r="C35" s="119"/>
      <c r="D35" s="119"/>
      <c r="E35" s="119"/>
      <c r="F35" s="119"/>
      <c r="G35" s="119"/>
      <c r="H35" s="119"/>
      <c r="I35" s="119"/>
      <c r="J35" s="119"/>
      <c r="K35" s="119"/>
      <c r="L35" s="119"/>
      <c r="M35" s="119"/>
      <c r="N35" s="150">
        <f>SUM(B35:M35)</f>
        <v>0</v>
      </c>
      <c r="O35" s="228"/>
    </row>
    <row r="36" spans="1:15" s="112" customFormat="1" x14ac:dyDescent="0.15">
      <c r="A36" s="75" t="s">
        <v>52</v>
      </c>
      <c r="B36" s="119"/>
      <c r="C36" s="119"/>
      <c r="D36" s="119"/>
      <c r="E36" s="119"/>
      <c r="F36" s="119"/>
      <c r="G36" s="119"/>
      <c r="H36" s="119"/>
      <c r="I36" s="119"/>
      <c r="J36" s="119"/>
      <c r="K36" s="119"/>
      <c r="L36" s="119"/>
      <c r="M36" s="119"/>
      <c r="N36" s="150">
        <f>SUM(B36:M36)</f>
        <v>0</v>
      </c>
      <c r="O36" s="228"/>
    </row>
    <row r="37" spans="1:15" s="112" customFormat="1" x14ac:dyDescent="0.15">
      <c r="A37" s="75" t="s">
        <v>493</v>
      </c>
      <c r="B37" s="119"/>
      <c r="C37" s="119"/>
      <c r="D37" s="119"/>
      <c r="E37" s="119"/>
      <c r="F37" s="119"/>
      <c r="G37" s="119"/>
      <c r="H37" s="119"/>
      <c r="I37" s="119"/>
      <c r="J37" s="119"/>
      <c r="K37" s="119"/>
      <c r="L37" s="119"/>
      <c r="M37" s="119"/>
      <c r="N37" s="150">
        <f>SUM(B37:M37)</f>
        <v>0</v>
      </c>
      <c r="O37" s="228"/>
    </row>
    <row r="38" spans="1:15" s="198" customFormat="1" ht="11.25" customHeight="1" x14ac:dyDescent="0.15">
      <c r="A38" s="78"/>
      <c r="B38" s="164"/>
      <c r="C38" s="164"/>
      <c r="D38" s="164"/>
      <c r="E38" s="164"/>
      <c r="F38" s="164"/>
      <c r="G38" s="164"/>
      <c r="H38" s="164"/>
      <c r="I38" s="164"/>
      <c r="J38" s="164"/>
      <c r="K38" s="164"/>
      <c r="L38" s="164"/>
      <c r="M38" s="164"/>
      <c r="N38" s="150"/>
      <c r="O38" s="62"/>
    </row>
    <row r="39" spans="1:15" ht="16" x14ac:dyDescent="0.2">
      <c r="A39" s="110" t="s">
        <v>19</v>
      </c>
      <c r="B39" s="90">
        <f t="shared" ref="B39:M39" si="8">SUM(B40:B42)</f>
        <v>0</v>
      </c>
      <c r="C39" s="90">
        <f t="shared" si="8"/>
        <v>0</v>
      </c>
      <c r="D39" s="90">
        <f t="shared" si="8"/>
        <v>0</v>
      </c>
      <c r="E39" s="90">
        <f t="shared" si="8"/>
        <v>0</v>
      </c>
      <c r="F39" s="90">
        <f t="shared" si="8"/>
        <v>0</v>
      </c>
      <c r="G39" s="90">
        <f t="shared" si="8"/>
        <v>0</v>
      </c>
      <c r="H39" s="90">
        <f t="shared" si="8"/>
        <v>0</v>
      </c>
      <c r="I39" s="90">
        <f t="shared" si="8"/>
        <v>0</v>
      </c>
      <c r="J39" s="90">
        <f t="shared" si="8"/>
        <v>0</v>
      </c>
      <c r="K39" s="90">
        <f t="shared" si="8"/>
        <v>0</v>
      </c>
      <c r="L39" s="90">
        <f t="shared" si="8"/>
        <v>0</v>
      </c>
      <c r="M39" s="90">
        <f t="shared" si="8"/>
        <v>0</v>
      </c>
      <c r="N39" s="42">
        <f>SUM(B39:M39)</f>
        <v>0</v>
      </c>
      <c r="O39" s="134"/>
    </row>
    <row r="40" spans="1:15" s="112" customFormat="1" x14ac:dyDescent="0.15">
      <c r="A40" s="75" t="s">
        <v>376</v>
      </c>
      <c r="B40" s="119"/>
      <c r="C40" s="119"/>
      <c r="D40" s="119"/>
      <c r="E40" s="119"/>
      <c r="F40" s="119"/>
      <c r="G40" s="119"/>
      <c r="H40" s="119"/>
      <c r="I40" s="119"/>
      <c r="J40" s="119"/>
      <c r="K40" s="119"/>
      <c r="L40" s="119"/>
      <c r="M40" s="119"/>
      <c r="N40" s="150">
        <f>SUM(B40:M40)</f>
        <v>0</v>
      </c>
      <c r="O40" s="228"/>
    </row>
    <row r="41" spans="1:15" s="112" customFormat="1" x14ac:dyDescent="0.15">
      <c r="A41" s="75" t="s">
        <v>52</v>
      </c>
      <c r="B41" s="119"/>
      <c r="C41" s="119"/>
      <c r="D41" s="119"/>
      <c r="E41" s="119"/>
      <c r="F41" s="119"/>
      <c r="G41" s="119"/>
      <c r="H41" s="119"/>
      <c r="I41" s="119"/>
      <c r="J41" s="119"/>
      <c r="K41" s="119"/>
      <c r="L41" s="119"/>
      <c r="M41" s="119"/>
      <c r="N41" s="150">
        <f>SUM(B41:M41)</f>
        <v>0</v>
      </c>
      <c r="O41" s="228"/>
    </row>
    <row r="42" spans="1:15" s="112" customFormat="1" x14ac:dyDescent="0.15">
      <c r="A42" s="75" t="s">
        <v>493</v>
      </c>
      <c r="B42" s="119"/>
      <c r="C42" s="119"/>
      <c r="D42" s="119"/>
      <c r="E42" s="119"/>
      <c r="F42" s="119"/>
      <c r="G42" s="119"/>
      <c r="H42" s="119"/>
      <c r="I42" s="119"/>
      <c r="J42" s="119"/>
      <c r="K42" s="119"/>
      <c r="L42" s="119"/>
      <c r="M42" s="119"/>
      <c r="N42" s="150">
        <f>SUM(B42:M42)</f>
        <v>0</v>
      </c>
      <c r="O42" s="228"/>
    </row>
    <row r="43" spans="1:15" s="198" customFormat="1" ht="11.25" customHeight="1" x14ac:dyDescent="0.15">
      <c r="A43" s="54"/>
      <c r="B43" s="234"/>
      <c r="C43" s="234"/>
      <c r="D43" s="234"/>
      <c r="E43" s="234"/>
      <c r="F43" s="234"/>
      <c r="G43" s="234"/>
      <c r="H43" s="234"/>
      <c r="I43" s="234"/>
      <c r="J43" s="234"/>
      <c r="K43" s="234"/>
      <c r="L43" s="234"/>
      <c r="M43" s="234"/>
      <c r="N43" s="223"/>
      <c r="O43" s="131"/>
    </row>
    <row r="44" spans="1:15" ht="32" x14ac:dyDescent="0.2">
      <c r="A44" s="180" t="s">
        <v>140</v>
      </c>
      <c r="B44" s="90">
        <f t="shared" ref="B44:N44" si="9">+B46+B51</f>
        <v>0</v>
      </c>
      <c r="C44" s="90">
        <f t="shared" si="9"/>
        <v>0</v>
      </c>
      <c r="D44" s="90">
        <f t="shared" si="9"/>
        <v>0</v>
      </c>
      <c r="E44" s="90">
        <f t="shared" si="9"/>
        <v>0</v>
      </c>
      <c r="F44" s="90">
        <f t="shared" si="9"/>
        <v>0</v>
      </c>
      <c r="G44" s="90">
        <f t="shared" si="9"/>
        <v>0</v>
      </c>
      <c r="H44" s="90">
        <f t="shared" si="9"/>
        <v>0</v>
      </c>
      <c r="I44" s="90">
        <f t="shared" si="9"/>
        <v>0</v>
      </c>
      <c r="J44" s="90">
        <f t="shared" si="9"/>
        <v>0</v>
      </c>
      <c r="K44" s="90">
        <f t="shared" si="9"/>
        <v>0</v>
      </c>
      <c r="L44" s="90">
        <f t="shared" si="9"/>
        <v>0</v>
      </c>
      <c r="M44" s="12">
        <f t="shared" si="9"/>
        <v>0</v>
      </c>
      <c r="N44" s="90">
        <f t="shared" si="9"/>
        <v>0</v>
      </c>
      <c r="O44" s="134"/>
    </row>
    <row r="45" spans="1:15" ht="18" customHeight="1" x14ac:dyDescent="0.15">
      <c r="A45" s="172"/>
      <c r="B45" s="90"/>
      <c r="C45" s="90"/>
      <c r="D45" s="90"/>
      <c r="E45" s="90"/>
      <c r="F45" s="90"/>
      <c r="G45" s="90"/>
      <c r="H45" s="90"/>
      <c r="I45" s="90"/>
      <c r="J45" s="90"/>
      <c r="K45" s="90"/>
      <c r="L45" s="90"/>
      <c r="M45" s="90"/>
      <c r="N45" s="42"/>
      <c r="O45" s="134"/>
    </row>
    <row r="46" spans="1:15" ht="18" customHeight="1" x14ac:dyDescent="0.2">
      <c r="A46" s="110" t="s">
        <v>74</v>
      </c>
      <c r="B46" s="90">
        <f t="shared" ref="B46:M46" si="10">SUM(B47:B49)</f>
        <v>0</v>
      </c>
      <c r="C46" s="90">
        <f t="shared" si="10"/>
        <v>0</v>
      </c>
      <c r="D46" s="90">
        <f t="shared" si="10"/>
        <v>0</v>
      </c>
      <c r="E46" s="90">
        <f t="shared" si="10"/>
        <v>0</v>
      </c>
      <c r="F46" s="90">
        <f t="shared" si="10"/>
        <v>0</v>
      </c>
      <c r="G46" s="90">
        <f t="shared" si="10"/>
        <v>0</v>
      </c>
      <c r="H46" s="90">
        <f t="shared" si="10"/>
        <v>0</v>
      </c>
      <c r="I46" s="90">
        <f t="shared" si="10"/>
        <v>0</v>
      </c>
      <c r="J46" s="90">
        <f t="shared" si="10"/>
        <v>0</v>
      </c>
      <c r="K46" s="90">
        <f t="shared" si="10"/>
        <v>0</v>
      </c>
      <c r="L46" s="90">
        <f t="shared" si="10"/>
        <v>0</v>
      </c>
      <c r="M46" s="90">
        <f t="shared" si="10"/>
        <v>0</v>
      </c>
      <c r="N46" s="42">
        <f>SUM(B46:M46)</f>
        <v>0</v>
      </c>
      <c r="O46" s="134"/>
    </row>
    <row r="47" spans="1:15" s="112" customFormat="1" x14ac:dyDescent="0.15">
      <c r="A47" s="75" t="s">
        <v>376</v>
      </c>
      <c r="B47" s="74"/>
      <c r="C47" s="74"/>
      <c r="D47" s="74"/>
      <c r="E47" s="74"/>
      <c r="F47" s="74"/>
      <c r="G47" s="74"/>
      <c r="H47" s="74"/>
      <c r="I47" s="74"/>
      <c r="J47" s="74"/>
      <c r="K47" s="74"/>
      <c r="L47" s="74"/>
      <c r="M47" s="74"/>
      <c r="N47" s="150">
        <f>SUM(B47:M47)</f>
        <v>0</v>
      </c>
      <c r="O47" s="228"/>
    </row>
    <row r="48" spans="1:15" s="112" customFormat="1" x14ac:dyDescent="0.15">
      <c r="A48" s="75" t="s">
        <v>52</v>
      </c>
      <c r="B48" s="119"/>
      <c r="C48" s="119"/>
      <c r="D48" s="119"/>
      <c r="E48" s="119"/>
      <c r="F48" s="119"/>
      <c r="G48" s="119"/>
      <c r="H48" s="119"/>
      <c r="I48" s="119"/>
      <c r="J48" s="119"/>
      <c r="K48" s="119"/>
      <c r="L48" s="119"/>
      <c r="M48" s="119"/>
      <c r="N48" s="150">
        <f>SUM(B48:M48)</f>
        <v>0</v>
      </c>
      <c r="O48" s="228"/>
    </row>
    <row r="49" spans="1:15" s="112" customFormat="1" x14ac:dyDescent="0.15">
      <c r="A49" s="75" t="s">
        <v>493</v>
      </c>
      <c r="B49" s="119"/>
      <c r="C49" s="119"/>
      <c r="D49" s="119"/>
      <c r="E49" s="119"/>
      <c r="F49" s="119"/>
      <c r="G49" s="119"/>
      <c r="H49" s="119"/>
      <c r="I49" s="119"/>
      <c r="J49" s="119"/>
      <c r="K49" s="119"/>
      <c r="L49" s="119"/>
      <c r="M49" s="119"/>
      <c r="N49" s="150">
        <f>SUM(B49:M49)</f>
        <v>0</v>
      </c>
      <c r="O49" s="228"/>
    </row>
    <row r="50" spans="1:15" s="112" customFormat="1" ht="11.25" customHeight="1" x14ac:dyDescent="0.15">
      <c r="A50" s="152"/>
      <c r="B50" s="177"/>
      <c r="C50" s="177"/>
      <c r="D50" s="177"/>
      <c r="E50" s="177"/>
      <c r="F50" s="177"/>
      <c r="G50" s="177"/>
      <c r="H50" s="177"/>
      <c r="I50" s="177"/>
      <c r="J50" s="177"/>
      <c r="K50" s="177"/>
      <c r="L50" s="177"/>
      <c r="M50" s="177"/>
      <c r="N50" s="150"/>
      <c r="O50" s="228"/>
    </row>
    <row r="51" spans="1:15" ht="21" customHeight="1" x14ac:dyDescent="0.2">
      <c r="A51" s="110" t="s">
        <v>109</v>
      </c>
      <c r="B51" s="90">
        <f t="shared" ref="B51:M51" si="11">SUM(B52:B54)</f>
        <v>0</v>
      </c>
      <c r="C51" s="90">
        <f t="shared" si="11"/>
        <v>0</v>
      </c>
      <c r="D51" s="90">
        <f t="shared" si="11"/>
        <v>0</v>
      </c>
      <c r="E51" s="90">
        <f t="shared" si="11"/>
        <v>0</v>
      </c>
      <c r="F51" s="90">
        <f t="shared" si="11"/>
        <v>0</v>
      </c>
      <c r="G51" s="90">
        <f t="shared" si="11"/>
        <v>0</v>
      </c>
      <c r="H51" s="90">
        <f t="shared" si="11"/>
        <v>0</v>
      </c>
      <c r="I51" s="90">
        <f t="shared" si="11"/>
        <v>0</v>
      </c>
      <c r="J51" s="90">
        <f t="shared" si="11"/>
        <v>0</v>
      </c>
      <c r="K51" s="90">
        <f t="shared" si="11"/>
        <v>0</v>
      </c>
      <c r="L51" s="90">
        <f t="shared" si="11"/>
        <v>0</v>
      </c>
      <c r="M51" s="90">
        <f t="shared" si="11"/>
        <v>0</v>
      </c>
      <c r="N51" s="42">
        <f>SUM(B51:M51)</f>
        <v>0</v>
      </c>
      <c r="O51" s="134"/>
    </row>
    <row r="52" spans="1:15" s="112" customFormat="1" x14ac:dyDescent="0.15">
      <c r="A52" s="152" t="s">
        <v>376</v>
      </c>
      <c r="B52" s="115"/>
      <c r="C52" s="115"/>
      <c r="D52" s="115"/>
      <c r="E52" s="115"/>
      <c r="F52" s="115"/>
      <c r="G52" s="115"/>
      <c r="H52" s="115"/>
      <c r="I52" s="115"/>
      <c r="J52" s="115"/>
      <c r="K52" s="115"/>
      <c r="L52" s="115"/>
      <c r="M52" s="115"/>
      <c r="N52" s="210">
        <f>SUM(B52:M52)</f>
        <v>0</v>
      </c>
      <c r="O52" s="228"/>
    </row>
    <row r="53" spans="1:15" s="207" customFormat="1" x14ac:dyDescent="0.15">
      <c r="A53" s="63" t="s">
        <v>52</v>
      </c>
      <c r="B53" s="119"/>
      <c r="C53" s="119"/>
      <c r="D53" s="119"/>
      <c r="E53" s="119"/>
      <c r="F53" s="119"/>
      <c r="G53" s="119"/>
      <c r="H53" s="119"/>
      <c r="I53" s="119"/>
      <c r="J53" s="119"/>
      <c r="K53" s="119"/>
      <c r="L53" s="119"/>
      <c r="M53" s="192"/>
      <c r="N53" s="190">
        <f>SUM(B53:M53)</f>
        <v>0</v>
      </c>
      <c r="O53" s="228"/>
    </row>
    <row r="54" spans="1:15" x14ac:dyDescent="0.15">
      <c r="A54" s="57" t="s">
        <v>493</v>
      </c>
      <c r="B54" s="8"/>
      <c r="C54" s="8"/>
      <c r="D54" s="8"/>
      <c r="E54" s="8"/>
      <c r="F54" s="8"/>
      <c r="G54" s="8"/>
      <c r="H54" s="8"/>
      <c r="I54" s="8"/>
      <c r="J54" s="8"/>
      <c r="K54" s="8"/>
      <c r="L54" s="8"/>
      <c r="M54" s="8"/>
      <c r="N54" s="200">
        <f>SUM(B54:M54)</f>
        <v>0</v>
      </c>
      <c r="O54" s="236"/>
    </row>
    <row r="55" spans="1:15" x14ac:dyDescent="0.15">
      <c r="A55" s="46"/>
      <c r="B55" s="175"/>
      <c r="C55" s="61"/>
      <c r="D55" s="175"/>
      <c r="E55" s="175"/>
      <c r="F55" s="175"/>
      <c r="G55" s="175"/>
      <c r="H55" s="175"/>
      <c r="I55" s="175"/>
      <c r="J55" s="175"/>
      <c r="K55" s="175"/>
      <c r="L55" s="175"/>
      <c r="M55" s="175"/>
      <c r="N55" s="175"/>
      <c r="O55" s="47"/>
    </row>
    <row r="56" spans="1:15" ht="16" x14ac:dyDescent="0.2">
      <c r="A56" s="144" t="s">
        <v>41</v>
      </c>
      <c r="B56" s="138" t="s">
        <v>57</v>
      </c>
      <c r="C56" s="138" t="s">
        <v>496</v>
      </c>
      <c r="D56" s="138" t="s">
        <v>358</v>
      </c>
      <c r="E56" s="138" t="s">
        <v>92</v>
      </c>
      <c r="F56" s="138" t="s">
        <v>184</v>
      </c>
      <c r="G56" s="138" t="s">
        <v>330</v>
      </c>
      <c r="H56" s="138" t="s">
        <v>611</v>
      </c>
      <c r="I56" s="138" t="s">
        <v>360</v>
      </c>
      <c r="J56" s="138" t="s">
        <v>466</v>
      </c>
      <c r="K56" s="138" t="s">
        <v>492</v>
      </c>
      <c r="L56" s="138" t="s">
        <v>85</v>
      </c>
      <c r="M56" s="67" t="s">
        <v>206</v>
      </c>
      <c r="N56" s="208" t="s">
        <v>386</v>
      </c>
    </row>
    <row r="57" spans="1:15" s="198" customFormat="1" x14ac:dyDescent="0.15">
      <c r="A57" s="102" t="s">
        <v>8</v>
      </c>
      <c r="B57" s="20" t="e">
        <f t="shared" ref="B57:N57" si="12">+B14/(4.33)</f>
        <v>#REF!</v>
      </c>
      <c r="C57" s="20" t="e">
        <f t="shared" si="12"/>
        <v>#REF!</v>
      </c>
      <c r="D57" s="20" t="e">
        <f t="shared" si="12"/>
        <v>#REF!</v>
      </c>
      <c r="E57" s="20" t="e">
        <f t="shared" si="12"/>
        <v>#REF!</v>
      </c>
      <c r="F57" s="20" t="e">
        <f t="shared" si="12"/>
        <v>#REF!</v>
      </c>
      <c r="G57" s="20" t="e">
        <f t="shared" si="12"/>
        <v>#REF!</v>
      </c>
      <c r="H57" s="20" t="e">
        <f t="shared" si="12"/>
        <v>#REF!</v>
      </c>
      <c r="I57" s="20" t="e">
        <f t="shared" si="12"/>
        <v>#REF!</v>
      </c>
      <c r="J57" s="20" t="e">
        <f t="shared" si="12"/>
        <v>#REF!</v>
      </c>
      <c r="K57" s="20" t="e">
        <f t="shared" si="12"/>
        <v>#REF!</v>
      </c>
      <c r="L57" s="20" t="e">
        <f t="shared" si="12"/>
        <v>#REF!</v>
      </c>
      <c r="M57" s="147" t="e">
        <f t="shared" si="12"/>
        <v>#REF!</v>
      </c>
      <c r="N57" s="120" t="e">
        <f t="shared" si="12"/>
        <v>#REF!</v>
      </c>
      <c r="O57" s="49"/>
    </row>
    <row r="58" spans="1:15" s="198" customFormat="1" x14ac:dyDescent="0.15">
      <c r="A58" s="55" t="s">
        <v>463</v>
      </c>
      <c r="B58" s="137" t="str">
        <f t="shared" ref="B58:N58" si="13">IF(B4&gt;0,+B9/B4,"")</f>
        <v/>
      </c>
      <c r="C58" s="137" t="str">
        <f t="shared" si="13"/>
        <v/>
      </c>
      <c r="D58" s="137" t="str">
        <f t="shared" si="13"/>
        <v/>
      </c>
      <c r="E58" s="137" t="str">
        <f t="shared" si="13"/>
        <v/>
      </c>
      <c r="F58" s="137" t="str">
        <f t="shared" si="13"/>
        <v/>
      </c>
      <c r="G58" s="137" t="str">
        <f t="shared" si="13"/>
        <v/>
      </c>
      <c r="H58" s="137" t="str">
        <f t="shared" si="13"/>
        <v/>
      </c>
      <c r="I58" s="137" t="str">
        <f t="shared" si="13"/>
        <v/>
      </c>
      <c r="J58" s="137" t="str">
        <f t="shared" si="13"/>
        <v/>
      </c>
      <c r="K58" s="137" t="str">
        <f t="shared" si="13"/>
        <v/>
      </c>
      <c r="L58" s="137" t="str">
        <f t="shared" si="13"/>
        <v/>
      </c>
      <c r="M58" s="66" t="str">
        <f t="shared" si="13"/>
        <v/>
      </c>
      <c r="N58" s="111" t="str">
        <f t="shared" si="13"/>
        <v/>
      </c>
      <c r="O58" s="121"/>
    </row>
    <row r="59" spans="1:15" s="198" customFormat="1" x14ac:dyDescent="0.15">
      <c r="A59" s="24" t="s">
        <v>407</v>
      </c>
      <c r="B59" s="100" t="e">
        <f t="shared" ref="B59:N59" si="14">+B24-B46-B51</f>
        <v>#REF!</v>
      </c>
      <c r="C59" s="100" t="e">
        <f t="shared" si="14"/>
        <v>#REF!</v>
      </c>
      <c r="D59" s="100" t="e">
        <f t="shared" si="14"/>
        <v>#REF!</v>
      </c>
      <c r="E59" s="100" t="e">
        <f t="shared" si="14"/>
        <v>#REF!</v>
      </c>
      <c r="F59" s="100" t="e">
        <f t="shared" si="14"/>
        <v>#REF!</v>
      </c>
      <c r="G59" s="100" t="e">
        <f t="shared" si="14"/>
        <v>#REF!</v>
      </c>
      <c r="H59" s="100" t="e">
        <f t="shared" si="14"/>
        <v>#REF!</v>
      </c>
      <c r="I59" s="100" t="e">
        <f t="shared" si="14"/>
        <v>#REF!</v>
      </c>
      <c r="J59" s="100" t="e">
        <f t="shared" si="14"/>
        <v>#REF!</v>
      </c>
      <c r="K59" s="100" t="e">
        <f t="shared" si="14"/>
        <v>#REF!</v>
      </c>
      <c r="L59" s="100" t="e">
        <f t="shared" si="14"/>
        <v>#REF!</v>
      </c>
      <c r="M59" s="194" t="e">
        <f t="shared" si="14"/>
        <v>#REF!</v>
      </c>
      <c r="N59" s="239" t="e">
        <f t="shared" si="14"/>
        <v>#REF!</v>
      </c>
      <c r="O59" s="121"/>
    </row>
    <row r="60" spans="1:15" s="198" customFormat="1" x14ac:dyDescent="0.15">
      <c r="A60" s="160"/>
      <c r="B60" s="160"/>
      <c r="C60" s="160"/>
      <c r="D60" s="160"/>
      <c r="E60" s="160"/>
      <c r="F60" s="160"/>
      <c r="G60" s="160"/>
      <c r="H60" s="160"/>
      <c r="I60" s="160"/>
      <c r="J60" s="160"/>
      <c r="K60" s="160"/>
      <c r="L60" s="160"/>
      <c r="M60" s="160"/>
      <c r="N60" s="160"/>
    </row>
    <row r="61" spans="1:15" s="198" customFormat="1" ht="16" x14ac:dyDescent="0.2">
      <c r="A61" s="216" t="s">
        <v>1</v>
      </c>
      <c r="B61" s="160"/>
      <c r="C61" s="160"/>
      <c r="D61" s="160"/>
      <c r="E61" s="160"/>
      <c r="F61" s="160"/>
      <c r="G61" s="160"/>
      <c r="H61" s="160"/>
      <c r="I61" s="160"/>
      <c r="J61" s="160"/>
      <c r="K61" s="160"/>
      <c r="L61" s="160"/>
      <c r="M61" s="160"/>
      <c r="N61" s="160"/>
    </row>
    <row r="62" spans="1:15" s="198" customFormat="1" x14ac:dyDescent="0.15">
      <c r="A62" s="16" t="s">
        <v>232</v>
      </c>
      <c r="B62" s="209" t="str">
        <f t="shared" ref="B62:N62" si="15">IF(B4&gt;0,B14/B4,"")</f>
        <v/>
      </c>
      <c r="C62" s="209" t="str">
        <f t="shared" si="15"/>
        <v/>
      </c>
      <c r="D62" s="209" t="str">
        <f t="shared" si="15"/>
        <v/>
      </c>
      <c r="E62" s="209" t="str">
        <f t="shared" si="15"/>
        <v/>
      </c>
      <c r="F62" s="209" t="str">
        <f t="shared" si="15"/>
        <v/>
      </c>
      <c r="G62" s="209" t="str">
        <f t="shared" si="15"/>
        <v/>
      </c>
      <c r="H62" s="209" t="str">
        <f t="shared" si="15"/>
        <v/>
      </c>
      <c r="I62" s="209" t="str">
        <f t="shared" si="15"/>
        <v/>
      </c>
      <c r="J62" s="209" t="str">
        <f t="shared" si="15"/>
        <v/>
      </c>
      <c r="K62" s="209" t="str">
        <f t="shared" si="15"/>
        <v/>
      </c>
      <c r="L62" s="209" t="str">
        <f t="shared" si="15"/>
        <v/>
      </c>
      <c r="M62" s="103" t="str">
        <f t="shared" si="15"/>
        <v/>
      </c>
      <c r="N62" s="64" t="str">
        <f t="shared" si="15"/>
        <v/>
      </c>
    </row>
    <row r="63" spans="1:15" s="198" customFormat="1" ht="6.75" customHeight="1" x14ac:dyDescent="0.15">
      <c r="A63" s="221" t="s">
        <v>498</v>
      </c>
      <c r="B63" s="196" t="str">
        <f t="shared" ref="B63:N63" si="16">IF(B9&gt;0,B14/B9,"")</f>
        <v/>
      </c>
      <c r="C63" s="196" t="str">
        <f t="shared" si="16"/>
        <v/>
      </c>
      <c r="D63" s="196" t="str">
        <f t="shared" si="16"/>
        <v/>
      </c>
      <c r="E63" s="196" t="str">
        <f t="shared" si="16"/>
        <v/>
      </c>
      <c r="F63" s="196" t="str">
        <f t="shared" si="16"/>
        <v/>
      </c>
      <c r="G63" s="196" t="str">
        <f t="shared" si="16"/>
        <v/>
      </c>
      <c r="H63" s="196" t="str">
        <f t="shared" si="16"/>
        <v/>
      </c>
      <c r="I63" s="196" t="str">
        <f t="shared" si="16"/>
        <v/>
      </c>
      <c r="J63" s="196" t="str">
        <f t="shared" si="16"/>
        <v/>
      </c>
      <c r="K63" s="196" t="str">
        <f t="shared" si="16"/>
        <v/>
      </c>
      <c r="L63" s="196" t="str">
        <f t="shared" si="16"/>
        <v/>
      </c>
      <c r="M63" s="30" t="str">
        <f t="shared" si="16"/>
        <v/>
      </c>
      <c r="N63" s="83" t="str">
        <f t="shared" si="16"/>
        <v/>
      </c>
    </row>
    <row r="64" spans="1:15" x14ac:dyDescent="0.15">
      <c r="A64" s="221" t="s">
        <v>237</v>
      </c>
      <c r="B64" s="201" t="str">
        <f t="shared" ref="B64:N64" si="17">IF(B4&gt;0,B46/B4,"")</f>
        <v/>
      </c>
      <c r="C64" s="201" t="str">
        <f t="shared" si="17"/>
        <v/>
      </c>
      <c r="D64" s="201" t="str">
        <f t="shared" si="17"/>
        <v/>
      </c>
      <c r="E64" s="201" t="str">
        <f t="shared" si="17"/>
        <v/>
      </c>
      <c r="F64" s="201" t="str">
        <f t="shared" si="17"/>
        <v/>
      </c>
      <c r="G64" s="201" t="str">
        <f t="shared" si="17"/>
        <v/>
      </c>
      <c r="H64" s="201" t="str">
        <f t="shared" si="17"/>
        <v/>
      </c>
      <c r="I64" s="201" t="str">
        <f t="shared" si="17"/>
        <v/>
      </c>
      <c r="J64" s="201" t="str">
        <f t="shared" si="17"/>
        <v/>
      </c>
      <c r="K64" s="201" t="str">
        <f t="shared" si="17"/>
        <v/>
      </c>
      <c r="L64" s="201" t="str">
        <f t="shared" si="17"/>
        <v/>
      </c>
      <c r="M64" s="36" t="str">
        <f t="shared" si="17"/>
        <v/>
      </c>
      <c r="N64" s="84" t="str">
        <f t="shared" si="17"/>
        <v/>
      </c>
      <c r="O64" s="198"/>
    </row>
    <row r="65" spans="1:15" x14ac:dyDescent="0.15">
      <c r="A65" s="197" t="s">
        <v>503</v>
      </c>
      <c r="B65" s="167" t="str">
        <f t="shared" ref="B65:N65" si="18">IF(B9&gt;0,B46/B9,"")</f>
        <v/>
      </c>
      <c r="C65" s="167" t="str">
        <f t="shared" si="18"/>
        <v/>
      </c>
      <c r="D65" s="167" t="str">
        <f t="shared" si="18"/>
        <v/>
      </c>
      <c r="E65" s="167" t="str">
        <f t="shared" si="18"/>
        <v/>
      </c>
      <c r="F65" s="167" t="str">
        <f t="shared" si="18"/>
        <v/>
      </c>
      <c r="G65" s="167" t="str">
        <f t="shared" si="18"/>
        <v/>
      </c>
      <c r="H65" s="167" t="str">
        <f t="shared" si="18"/>
        <v/>
      </c>
      <c r="I65" s="167" t="str">
        <f t="shared" si="18"/>
        <v/>
      </c>
      <c r="J65" s="167" t="str">
        <f t="shared" si="18"/>
        <v/>
      </c>
      <c r="K65" s="167" t="str">
        <f t="shared" si="18"/>
        <v/>
      </c>
      <c r="L65" s="167" t="str">
        <f t="shared" si="18"/>
        <v/>
      </c>
      <c r="M65" s="31" t="str">
        <f t="shared" si="18"/>
        <v/>
      </c>
      <c r="N65" s="85" t="str">
        <f t="shared" si="18"/>
        <v/>
      </c>
      <c r="O65" s="198"/>
    </row>
    <row r="66" spans="1:15" x14ac:dyDescent="0.15">
      <c r="A66" s="40"/>
      <c r="B66" s="114"/>
      <c r="C66" s="40"/>
      <c r="D66" s="114"/>
      <c r="E66" s="114"/>
      <c r="F66" s="114"/>
      <c r="G66" s="114"/>
      <c r="H66" s="114"/>
      <c r="I66" s="114"/>
      <c r="J66" s="114"/>
      <c r="K66" s="114"/>
      <c r="L66" s="114"/>
      <c r="M66" s="114"/>
      <c r="N66" s="124"/>
      <c r="O66" s="198"/>
    </row>
    <row r="67" spans="1:15" x14ac:dyDescent="0.15">
      <c r="B67" s="229"/>
      <c r="C67" s="229"/>
      <c r="D67" s="229"/>
      <c r="E67" s="229"/>
      <c r="F67" s="229"/>
      <c r="G67" s="229"/>
      <c r="H67" s="229"/>
      <c r="I67" s="229"/>
      <c r="J67" s="229"/>
      <c r="K67" s="229"/>
      <c r="L67" s="229"/>
      <c r="M67" s="229"/>
      <c r="N67" s="229"/>
    </row>
    <row r="68" spans="1:15" x14ac:dyDescent="0.15">
      <c r="A68" s="165"/>
      <c r="B68" s="165"/>
      <c r="C68" s="165"/>
      <c r="D68" s="165"/>
      <c r="E68" s="165"/>
      <c r="F68" s="165"/>
      <c r="G68" s="165"/>
      <c r="H68" s="165"/>
      <c r="I68" s="165"/>
      <c r="J68" s="165"/>
      <c r="K68" s="165"/>
      <c r="L68" s="165"/>
      <c r="M68" s="165"/>
      <c r="N68" s="165"/>
    </row>
    <row r="69" spans="1:15" x14ac:dyDescent="0.15">
      <c r="A69" s="165"/>
      <c r="B69" s="165"/>
      <c r="C69" s="165"/>
      <c r="D69" s="165"/>
      <c r="E69" s="165"/>
      <c r="F69" s="165"/>
      <c r="G69" s="165"/>
      <c r="H69" s="165"/>
      <c r="I69" s="165"/>
      <c r="J69" s="165"/>
      <c r="K69" s="165"/>
      <c r="L69" s="165"/>
      <c r="M69" s="165"/>
      <c r="N69" s="165"/>
    </row>
    <row r="70" spans="1:15" x14ac:dyDescent="0.15">
      <c r="A70" s="165"/>
      <c r="B70" s="165"/>
      <c r="C70" s="165"/>
      <c r="D70" s="165"/>
      <c r="E70" s="165"/>
      <c r="F70" s="165"/>
      <c r="G70" s="165"/>
      <c r="H70" s="165"/>
      <c r="I70" s="165"/>
      <c r="J70" s="165"/>
      <c r="K70" s="165"/>
      <c r="L70" s="165"/>
      <c r="M70" s="165"/>
      <c r="N70" s="165"/>
    </row>
    <row r="71" spans="1:15" x14ac:dyDescent="0.15">
      <c r="A71" s="165"/>
      <c r="B71" s="165"/>
      <c r="C71" s="165"/>
      <c r="D71" s="165"/>
      <c r="E71" s="165"/>
      <c r="F71" s="165"/>
      <c r="G71" s="165"/>
      <c r="H71" s="165"/>
      <c r="I71" s="165"/>
      <c r="J71" s="165"/>
      <c r="K71" s="165"/>
      <c r="L71" s="165"/>
      <c r="M71" s="165"/>
      <c r="N71" s="165"/>
    </row>
    <row r="72" spans="1:15" x14ac:dyDescent="0.15">
      <c r="A72" s="165"/>
      <c r="B72" s="165"/>
      <c r="C72" s="165"/>
      <c r="D72" s="165"/>
      <c r="E72" s="165"/>
      <c r="F72" s="165"/>
      <c r="G72" s="165"/>
      <c r="H72" s="165"/>
      <c r="I72" s="165"/>
      <c r="J72" s="165"/>
      <c r="K72" s="165"/>
      <c r="L72" s="165"/>
      <c r="M72" s="165"/>
      <c r="N72" s="165"/>
    </row>
    <row r="73" spans="1:15" x14ac:dyDescent="0.15">
      <c r="A73" s="165"/>
      <c r="B73" s="165"/>
      <c r="C73" s="165"/>
      <c r="D73" s="165"/>
      <c r="E73" s="165"/>
      <c r="F73" s="165"/>
      <c r="G73" s="165"/>
      <c r="H73" s="165"/>
      <c r="I73" s="165"/>
      <c r="J73" s="165"/>
      <c r="K73" s="165"/>
      <c r="L73" s="165"/>
      <c r="M73" s="165"/>
      <c r="N73" s="165"/>
    </row>
    <row r="74" spans="1:15" x14ac:dyDescent="0.15">
      <c r="A74" s="165"/>
      <c r="B74" s="165"/>
      <c r="C74" s="165"/>
      <c r="D74" s="165"/>
      <c r="E74" s="165"/>
      <c r="F74" s="165"/>
      <c r="G74" s="165"/>
      <c r="H74" s="165"/>
      <c r="I74" s="165"/>
      <c r="J74" s="165"/>
      <c r="K74" s="165"/>
      <c r="L74" s="165"/>
      <c r="M74" s="165"/>
      <c r="N74" s="165"/>
    </row>
    <row r="75" spans="1:15" x14ac:dyDescent="0.15">
      <c r="A75" s="165"/>
      <c r="B75" s="165"/>
      <c r="C75" s="165"/>
      <c r="D75" s="165"/>
      <c r="E75" s="165"/>
      <c r="F75" s="165"/>
      <c r="G75" s="165"/>
      <c r="H75" s="165"/>
      <c r="I75" s="165"/>
      <c r="J75" s="165"/>
      <c r="K75" s="165"/>
      <c r="L75" s="165"/>
      <c r="M75" s="165"/>
      <c r="N75" s="165"/>
    </row>
    <row r="76" spans="1:15" x14ac:dyDescent="0.15">
      <c r="A76" s="165"/>
      <c r="B76" s="165"/>
      <c r="C76" s="165"/>
      <c r="D76" s="165"/>
      <c r="E76" s="165"/>
      <c r="F76" s="165"/>
      <c r="G76" s="165"/>
      <c r="H76" s="165"/>
      <c r="I76" s="165"/>
      <c r="J76" s="165"/>
      <c r="K76" s="165"/>
      <c r="L76" s="165"/>
      <c r="M76" s="165"/>
      <c r="N76" s="165"/>
    </row>
    <row r="77" spans="1:15" x14ac:dyDescent="0.15">
      <c r="A77" s="165"/>
      <c r="B77" s="165"/>
      <c r="C77" s="165"/>
      <c r="D77" s="186"/>
      <c r="E77" s="165"/>
      <c r="F77" s="165"/>
      <c r="G77" s="165"/>
      <c r="H77" s="165"/>
      <c r="I77" s="165"/>
      <c r="J77" s="165"/>
      <c r="K77" s="165"/>
      <c r="L77" s="165"/>
      <c r="M77" s="165"/>
      <c r="N77" s="165"/>
    </row>
    <row r="78" spans="1:15" x14ac:dyDescent="0.15">
      <c r="A78" s="165"/>
      <c r="B78" s="165"/>
      <c r="C78" s="165"/>
      <c r="D78" s="165"/>
      <c r="E78" s="189"/>
      <c r="F78" s="165"/>
      <c r="G78" s="189"/>
      <c r="H78" s="165"/>
      <c r="I78" s="165"/>
      <c r="J78" s="165"/>
      <c r="K78" s="165"/>
      <c r="L78" s="165"/>
      <c r="M78" s="165"/>
      <c r="N78" s="165"/>
    </row>
    <row r="79" spans="1:15" x14ac:dyDescent="0.15">
      <c r="A79" s="165"/>
      <c r="B79" s="165"/>
      <c r="C79" s="165"/>
      <c r="D79" s="186"/>
      <c r="E79" s="165"/>
      <c r="F79" s="165"/>
      <c r="G79" s="165"/>
      <c r="H79" s="165"/>
      <c r="I79" s="165"/>
      <c r="J79" s="165"/>
      <c r="K79" s="165"/>
      <c r="L79" s="165"/>
      <c r="M79" s="165"/>
      <c r="N79" s="165"/>
    </row>
    <row r="80" spans="1:15" x14ac:dyDescent="0.15">
      <c r="A80" s="165"/>
      <c r="B80" s="165"/>
      <c r="C80" s="71"/>
      <c r="D80" s="165"/>
      <c r="E80" s="165"/>
      <c r="F80" s="165"/>
      <c r="G80" s="165"/>
      <c r="H80" s="165"/>
      <c r="I80" s="165"/>
      <c r="J80" s="165"/>
      <c r="K80" s="165"/>
      <c r="L80" s="165"/>
      <c r="M80" s="165"/>
      <c r="N80" s="165"/>
    </row>
    <row r="81" spans="1:14" x14ac:dyDescent="0.15">
      <c r="A81" s="165"/>
      <c r="B81" s="165"/>
      <c r="C81" s="165"/>
      <c r="D81" s="165"/>
      <c r="E81" s="165"/>
      <c r="F81" s="165"/>
      <c r="G81" s="165"/>
      <c r="H81" s="165"/>
      <c r="I81" s="165"/>
      <c r="J81" s="165"/>
      <c r="K81" s="165"/>
      <c r="L81" s="165"/>
      <c r="M81" s="165"/>
      <c r="N81" s="165"/>
    </row>
    <row r="82" spans="1:14" x14ac:dyDescent="0.15">
      <c r="A82" s="165"/>
      <c r="B82" s="165"/>
      <c r="C82" s="165"/>
      <c r="D82" s="165"/>
      <c r="E82" s="165"/>
      <c r="F82" s="165"/>
      <c r="G82" s="165"/>
      <c r="H82" s="165"/>
      <c r="I82" s="165"/>
      <c r="J82" s="165"/>
      <c r="K82" s="165"/>
      <c r="L82" s="165"/>
      <c r="M82" s="165"/>
      <c r="N82" s="165"/>
    </row>
    <row r="83" spans="1:14" x14ac:dyDescent="0.15">
      <c r="A83" s="165"/>
      <c r="B83" s="165"/>
      <c r="C83" s="165"/>
      <c r="D83" s="165"/>
      <c r="E83" s="165"/>
      <c r="F83" s="165"/>
      <c r="G83" s="165"/>
      <c r="H83" s="165"/>
      <c r="I83" s="165"/>
      <c r="J83" s="165"/>
      <c r="K83" s="165"/>
      <c r="L83" s="165"/>
      <c r="M83" s="165"/>
      <c r="N83" s="165"/>
    </row>
    <row r="84" spans="1:14" x14ac:dyDescent="0.15">
      <c r="A84" s="165"/>
      <c r="B84" s="165"/>
      <c r="C84" s="165"/>
      <c r="D84" s="165"/>
      <c r="E84" s="165"/>
      <c r="F84" s="165"/>
      <c r="G84" s="165"/>
      <c r="H84" s="165"/>
      <c r="I84" s="165"/>
      <c r="J84" s="165"/>
      <c r="K84" s="165"/>
      <c r="L84" s="165"/>
      <c r="M84" s="165"/>
      <c r="N84" s="165"/>
    </row>
    <row r="85" spans="1:14" x14ac:dyDescent="0.15">
      <c r="A85" s="165"/>
      <c r="B85" s="165"/>
      <c r="C85" s="165"/>
      <c r="D85" s="165"/>
      <c r="E85" s="165"/>
      <c r="F85" s="165"/>
      <c r="G85" s="165"/>
      <c r="H85" s="165"/>
      <c r="I85" s="165"/>
      <c r="J85" s="165"/>
      <c r="K85" s="165"/>
      <c r="L85" s="165"/>
      <c r="M85" s="165"/>
      <c r="N85" s="165"/>
    </row>
    <row r="86" spans="1:14" x14ac:dyDescent="0.15">
      <c r="A86" s="165"/>
      <c r="B86" s="165"/>
      <c r="C86" s="165"/>
      <c r="D86" s="165"/>
      <c r="E86" s="165"/>
      <c r="F86" s="165"/>
      <c r="G86" s="165"/>
      <c r="H86" s="165"/>
      <c r="I86" s="165"/>
      <c r="J86" s="165"/>
      <c r="K86" s="165"/>
      <c r="L86" s="165"/>
      <c r="M86" s="165"/>
      <c r="N86" s="165"/>
    </row>
    <row r="87" spans="1:14" x14ac:dyDescent="0.15">
      <c r="A87" s="165"/>
      <c r="B87" s="165"/>
      <c r="C87" s="165"/>
      <c r="D87" s="165"/>
      <c r="E87" s="165"/>
      <c r="F87" s="165"/>
      <c r="G87" s="165"/>
      <c r="H87" s="165"/>
      <c r="I87" s="165"/>
      <c r="J87" s="165"/>
      <c r="K87" s="165"/>
      <c r="L87" s="165"/>
      <c r="M87" s="165"/>
      <c r="N87" s="165"/>
    </row>
    <row r="88" spans="1:14" x14ac:dyDescent="0.15">
      <c r="A88" s="165"/>
      <c r="B88" s="165"/>
      <c r="C88" s="165"/>
      <c r="D88" s="165"/>
      <c r="E88" s="165"/>
      <c r="F88" s="165"/>
      <c r="G88" s="165"/>
      <c r="H88" s="165"/>
      <c r="I88" s="165"/>
      <c r="J88" s="165"/>
      <c r="K88" s="165"/>
      <c r="L88" s="165"/>
      <c r="M88" s="165"/>
      <c r="N88" s="165"/>
    </row>
    <row r="89" spans="1:14" x14ac:dyDescent="0.15">
      <c r="A89" s="165"/>
      <c r="B89" s="165"/>
      <c r="C89" s="165"/>
      <c r="D89" s="165"/>
      <c r="E89" s="165"/>
      <c r="F89" s="165"/>
      <c r="G89" s="165"/>
      <c r="H89" s="165"/>
      <c r="I89" s="165"/>
      <c r="J89" s="165"/>
      <c r="K89" s="165"/>
      <c r="L89" s="165"/>
      <c r="M89" s="165"/>
      <c r="N89" s="165"/>
    </row>
    <row r="90" spans="1:14" x14ac:dyDescent="0.15">
      <c r="A90" s="165"/>
      <c r="B90" s="165"/>
      <c r="C90" s="165"/>
      <c r="D90" s="165"/>
      <c r="E90" s="165"/>
      <c r="F90" s="165"/>
      <c r="G90" s="165"/>
      <c r="H90" s="165"/>
      <c r="I90" s="165"/>
      <c r="J90" s="165"/>
      <c r="K90" s="165"/>
      <c r="L90" s="165"/>
      <c r="M90" s="165"/>
      <c r="N90" s="165"/>
    </row>
    <row r="91" spans="1:14" x14ac:dyDescent="0.15">
      <c r="A91" s="165"/>
      <c r="B91" s="165"/>
      <c r="C91" s="165"/>
      <c r="D91" s="165"/>
      <c r="E91" s="165"/>
      <c r="F91" s="165"/>
      <c r="G91" s="165"/>
      <c r="H91" s="165"/>
      <c r="I91" s="165"/>
      <c r="J91" s="165"/>
      <c r="K91" s="165"/>
      <c r="L91" s="165"/>
      <c r="M91" s="165"/>
      <c r="N91" s="165"/>
    </row>
    <row r="92" spans="1:14" x14ac:dyDescent="0.15">
      <c r="A92" s="165"/>
      <c r="B92" s="165"/>
      <c r="C92" s="165"/>
      <c r="D92" s="165"/>
      <c r="E92" s="165"/>
      <c r="F92" s="165"/>
      <c r="G92" s="165"/>
      <c r="H92" s="165"/>
      <c r="I92" s="165"/>
      <c r="J92" s="165"/>
      <c r="K92" s="165"/>
      <c r="L92" s="165"/>
      <c r="M92" s="165"/>
      <c r="N92" s="165"/>
    </row>
    <row r="93" spans="1:14" x14ac:dyDescent="0.15">
      <c r="A93" s="165"/>
      <c r="B93" s="165"/>
      <c r="C93" s="165"/>
      <c r="D93" s="165"/>
      <c r="E93" s="165"/>
      <c r="F93" s="165"/>
      <c r="G93" s="165"/>
      <c r="H93" s="165"/>
      <c r="I93" s="165"/>
      <c r="J93" s="165"/>
      <c r="K93" s="165"/>
      <c r="L93" s="165"/>
      <c r="M93" s="165"/>
      <c r="N93" s="165"/>
    </row>
    <row r="94" spans="1:14" x14ac:dyDescent="0.15">
      <c r="A94" s="165"/>
      <c r="B94" s="165"/>
      <c r="C94" s="165"/>
      <c r="D94" s="165"/>
      <c r="E94" s="165"/>
      <c r="F94" s="165"/>
      <c r="G94" s="165"/>
      <c r="H94" s="165"/>
      <c r="I94" s="165"/>
      <c r="J94" s="165"/>
      <c r="K94" s="165"/>
      <c r="L94" s="165"/>
      <c r="M94" s="165"/>
      <c r="N94" s="165"/>
    </row>
    <row r="95" spans="1:14" x14ac:dyDescent="0.15">
      <c r="A95" s="165"/>
      <c r="B95" s="165"/>
      <c r="C95" s="165"/>
      <c r="D95" s="165"/>
      <c r="E95" s="165"/>
      <c r="F95" s="165"/>
      <c r="G95" s="165"/>
      <c r="H95" s="165"/>
      <c r="I95" s="165"/>
      <c r="J95" s="165"/>
      <c r="K95" s="165"/>
      <c r="L95" s="165"/>
      <c r="M95" s="165"/>
      <c r="N95" s="165"/>
    </row>
    <row r="96" spans="1:14" x14ac:dyDescent="0.15">
      <c r="A96" s="165"/>
      <c r="B96" s="165"/>
      <c r="C96" s="165"/>
      <c r="D96" s="165"/>
      <c r="E96" s="165"/>
      <c r="F96" s="165"/>
      <c r="G96" s="165"/>
      <c r="H96" s="165"/>
      <c r="I96" s="165"/>
      <c r="J96" s="165"/>
      <c r="K96" s="165"/>
      <c r="L96" s="165"/>
      <c r="M96" s="165"/>
      <c r="N96" s="165"/>
    </row>
    <row r="97" spans="1:14" x14ac:dyDescent="0.15">
      <c r="A97" s="165"/>
      <c r="B97" s="165"/>
      <c r="C97" s="165"/>
      <c r="D97" s="165"/>
      <c r="E97" s="165"/>
      <c r="F97" s="165"/>
      <c r="G97" s="165"/>
      <c r="H97" s="165"/>
      <c r="I97" s="165"/>
      <c r="J97" s="165"/>
      <c r="K97" s="165"/>
      <c r="L97" s="165"/>
      <c r="M97" s="165"/>
      <c r="N97" s="165"/>
    </row>
    <row r="98" spans="1:14" x14ac:dyDescent="0.15">
      <c r="A98" s="165"/>
      <c r="B98" s="165"/>
      <c r="C98" s="165"/>
      <c r="D98" s="165"/>
      <c r="E98" s="165"/>
      <c r="F98" s="165"/>
      <c r="G98" s="165"/>
      <c r="H98" s="165"/>
      <c r="I98" s="165"/>
      <c r="J98" s="165"/>
      <c r="K98" s="165"/>
      <c r="L98" s="165"/>
      <c r="M98" s="165"/>
      <c r="N98" s="165"/>
    </row>
    <row r="99" spans="1:14" x14ac:dyDescent="0.15">
      <c r="A99" s="165"/>
      <c r="B99" s="165"/>
      <c r="C99" s="165"/>
      <c r="D99" s="165"/>
      <c r="E99" s="165"/>
      <c r="F99" s="165"/>
      <c r="G99" s="165"/>
      <c r="H99" s="165"/>
      <c r="I99" s="165"/>
      <c r="J99" s="165"/>
      <c r="K99" s="165"/>
      <c r="L99" s="165"/>
      <c r="M99" s="165"/>
      <c r="N99" s="165"/>
    </row>
    <row r="100" spans="1:14" x14ac:dyDescent="0.15">
      <c r="A100" s="165"/>
      <c r="B100" s="165"/>
      <c r="C100" s="165"/>
      <c r="D100" s="165"/>
      <c r="E100" s="165"/>
      <c r="F100" s="165"/>
      <c r="G100" s="165"/>
      <c r="H100" s="165"/>
      <c r="I100" s="165"/>
      <c r="J100" s="165"/>
      <c r="K100" s="165"/>
      <c r="L100" s="165"/>
      <c r="M100" s="165"/>
      <c r="N100" s="165"/>
    </row>
    <row r="101" spans="1:14" x14ac:dyDescent="0.15">
      <c r="A101" s="165"/>
      <c r="B101" s="165"/>
      <c r="C101" s="165"/>
      <c r="D101" s="165"/>
      <c r="E101" s="165"/>
      <c r="F101" s="165"/>
      <c r="G101" s="165"/>
      <c r="H101" s="165"/>
      <c r="I101" s="165"/>
      <c r="J101" s="165"/>
      <c r="K101" s="165"/>
      <c r="L101" s="165"/>
      <c r="M101" s="165"/>
      <c r="N101" s="165"/>
    </row>
    <row r="102" spans="1:14" x14ac:dyDescent="0.15">
      <c r="A102" s="165"/>
      <c r="B102" s="165"/>
      <c r="C102" s="165"/>
      <c r="D102" s="165"/>
      <c r="E102" s="165"/>
      <c r="F102" s="165"/>
      <c r="G102" s="165"/>
      <c r="H102" s="165"/>
      <c r="I102" s="165"/>
      <c r="J102" s="165"/>
      <c r="K102" s="165"/>
      <c r="L102" s="165"/>
      <c r="M102" s="165"/>
      <c r="N102" s="165"/>
    </row>
    <row r="103" spans="1:14" x14ac:dyDescent="0.15">
      <c r="A103" s="165"/>
      <c r="B103" s="165"/>
      <c r="C103" s="165"/>
      <c r="D103" s="165"/>
      <c r="E103" s="165"/>
      <c r="F103" s="165"/>
      <c r="G103" s="165"/>
      <c r="H103" s="165"/>
      <c r="I103" s="165"/>
      <c r="J103" s="165"/>
      <c r="K103" s="165"/>
      <c r="L103" s="165"/>
      <c r="M103" s="165"/>
      <c r="N103" s="165"/>
    </row>
    <row r="104" spans="1:14" x14ac:dyDescent="0.15">
      <c r="A104" s="165"/>
      <c r="B104" s="165"/>
      <c r="C104" s="165"/>
      <c r="D104" s="165"/>
      <c r="E104" s="165"/>
      <c r="F104" s="165"/>
      <c r="G104" s="165"/>
      <c r="H104" s="165"/>
      <c r="I104" s="165"/>
      <c r="J104" s="165"/>
      <c r="K104" s="165"/>
      <c r="L104" s="165"/>
      <c r="M104" s="165"/>
      <c r="N104" s="165"/>
    </row>
    <row r="105" spans="1:14" x14ac:dyDescent="0.15">
      <c r="A105" s="165"/>
      <c r="B105" s="165"/>
      <c r="C105" s="165"/>
      <c r="D105" s="165"/>
      <c r="E105" s="165"/>
      <c r="F105" s="165"/>
      <c r="G105" s="165"/>
      <c r="H105" s="165"/>
      <c r="I105" s="165"/>
      <c r="J105" s="165"/>
      <c r="K105" s="165"/>
      <c r="L105" s="165"/>
      <c r="M105" s="165"/>
      <c r="N105" s="165"/>
    </row>
    <row r="106" spans="1:14" x14ac:dyDescent="0.15">
      <c r="A106" s="165"/>
      <c r="B106" s="165"/>
      <c r="C106" s="165"/>
      <c r="D106" s="165"/>
      <c r="E106" s="165"/>
      <c r="F106" s="165"/>
      <c r="G106" s="165"/>
      <c r="H106" s="165"/>
      <c r="I106" s="165"/>
      <c r="J106" s="165"/>
      <c r="K106" s="165"/>
      <c r="L106" s="165"/>
      <c r="M106" s="165"/>
      <c r="N106" s="165"/>
    </row>
    <row r="107" spans="1:14" x14ac:dyDescent="0.15">
      <c r="A107" s="165"/>
      <c r="B107" s="165"/>
      <c r="C107" s="165"/>
      <c r="D107" s="165"/>
      <c r="E107" s="165"/>
      <c r="F107" s="165"/>
      <c r="G107" s="165"/>
      <c r="H107" s="165"/>
      <c r="I107" s="165"/>
      <c r="J107" s="165"/>
      <c r="K107" s="165"/>
      <c r="L107" s="165"/>
      <c r="M107" s="165"/>
      <c r="N107" s="165"/>
    </row>
    <row r="108" spans="1:14" x14ac:dyDescent="0.15">
      <c r="A108" s="165"/>
      <c r="B108" s="165"/>
      <c r="C108" s="165"/>
      <c r="D108" s="165"/>
      <c r="E108" s="165"/>
      <c r="F108" s="165"/>
      <c r="G108" s="165"/>
      <c r="H108" s="165"/>
      <c r="I108" s="165"/>
      <c r="J108" s="165"/>
      <c r="K108" s="165"/>
      <c r="L108" s="165"/>
      <c r="M108" s="165"/>
      <c r="N108" s="165"/>
    </row>
    <row r="109" spans="1:14" x14ac:dyDescent="0.15">
      <c r="A109" s="165"/>
      <c r="B109" s="165"/>
      <c r="C109" s="165"/>
      <c r="D109" s="165"/>
      <c r="E109" s="165"/>
      <c r="F109" s="165"/>
      <c r="G109" s="165"/>
      <c r="H109" s="165"/>
      <c r="I109" s="165"/>
      <c r="J109" s="165"/>
      <c r="K109" s="165"/>
      <c r="L109" s="165"/>
      <c r="M109" s="165"/>
      <c r="N109" s="165"/>
    </row>
    <row r="110" spans="1:14" x14ac:dyDescent="0.15">
      <c r="A110" s="165"/>
      <c r="B110" s="165"/>
      <c r="C110" s="165"/>
      <c r="D110" s="165"/>
      <c r="E110" s="165"/>
      <c r="F110" s="165"/>
      <c r="G110" s="165"/>
      <c r="H110" s="165"/>
      <c r="I110" s="165"/>
      <c r="J110" s="165"/>
      <c r="K110" s="165"/>
      <c r="L110" s="165"/>
      <c r="M110" s="165"/>
      <c r="N110" s="165"/>
    </row>
    <row r="111" spans="1:14" x14ac:dyDescent="0.15">
      <c r="A111" s="165"/>
      <c r="B111" s="165"/>
      <c r="C111" s="165"/>
      <c r="D111" s="165"/>
      <c r="E111" s="165"/>
      <c r="F111" s="165"/>
      <c r="G111" s="165"/>
      <c r="H111" s="165"/>
      <c r="I111" s="165"/>
      <c r="J111" s="165"/>
      <c r="K111" s="165"/>
      <c r="L111" s="165"/>
      <c r="M111" s="165"/>
      <c r="N111" s="165"/>
    </row>
    <row r="112" spans="1:14" x14ac:dyDescent="0.15">
      <c r="A112" s="165"/>
      <c r="B112" s="165"/>
      <c r="C112" s="165"/>
      <c r="D112" s="165"/>
      <c r="E112" s="165"/>
      <c r="F112" s="165"/>
      <c r="G112" s="165"/>
      <c r="H112" s="165"/>
      <c r="I112" s="165"/>
      <c r="J112" s="165"/>
      <c r="K112" s="165"/>
      <c r="L112" s="165"/>
      <c r="M112" s="165"/>
      <c r="N112" s="165"/>
    </row>
    <row r="113" spans="1:14" x14ac:dyDescent="0.15">
      <c r="A113" s="165"/>
      <c r="B113" s="165"/>
      <c r="C113" s="165"/>
      <c r="D113" s="165"/>
      <c r="E113" s="165"/>
      <c r="F113" s="165"/>
      <c r="G113" s="165"/>
      <c r="H113" s="165"/>
      <c r="I113" s="165"/>
      <c r="J113" s="165"/>
      <c r="K113" s="165"/>
      <c r="L113" s="165"/>
      <c r="M113" s="165"/>
      <c r="N113" s="165"/>
    </row>
    <row r="114" spans="1:14" x14ac:dyDescent="0.15">
      <c r="A114" s="165"/>
      <c r="B114" s="165"/>
      <c r="C114" s="165"/>
      <c r="D114" s="165"/>
      <c r="E114" s="165"/>
      <c r="F114" s="165"/>
      <c r="G114" s="165"/>
      <c r="H114" s="165"/>
      <c r="I114" s="165"/>
      <c r="J114" s="165"/>
      <c r="K114" s="165"/>
      <c r="L114" s="165"/>
      <c r="M114" s="165"/>
      <c r="N114" s="165"/>
    </row>
    <row r="115" spans="1:14" x14ac:dyDescent="0.15">
      <c r="A115" s="165"/>
      <c r="B115" s="165"/>
      <c r="C115" s="165"/>
      <c r="D115" s="165"/>
      <c r="E115" s="165"/>
      <c r="F115" s="165"/>
      <c r="G115" s="165"/>
      <c r="H115" s="165"/>
      <c r="I115" s="165"/>
      <c r="J115" s="165"/>
      <c r="K115" s="165"/>
      <c r="L115" s="165"/>
      <c r="M115" s="165"/>
      <c r="N115" s="165"/>
    </row>
    <row r="116" spans="1:14" x14ac:dyDescent="0.15">
      <c r="A116" s="165"/>
      <c r="B116" s="165"/>
      <c r="C116" s="165"/>
      <c r="D116" s="165"/>
      <c r="E116" s="165"/>
      <c r="F116" s="165"/>
      <c r="G116" s="165"/>
      <c r="H116" s="165"/>
      <c r="I116" s="165"/>
      <c r="J116" s="165"/>
      <c r="K116" s="165"/>
      <c r="L116" s="165"/>
      <c r="M116" s="165"/>
      <c r="N116" s="165"/>
    </row>
    <row r="117" spans="1:14" x14ac:dyDescent="0.15">
      <c r="A117" s="165"/>
      <c r="B117" s="165"/>
      <c r="C117" s="165"/>
      <c r="D117" s="165"/>
      <c r="E117" s="165"/>
      <c r="F117" s="165"/>
      <c r="G117" s="165"/>
      <c r="H117" s="165"/>
      <c r="I117" s="165"/>
      <c r="J117" s="165"/>
      <c r="K117" s="165"/>
      <c r="L117" s="165"/>
      <c r="M117" s="165"/>
      <c r="N117" s="165"/>
    </row>
    <row r="118" spans="1:14" x14ac:dyDescent="0.15">
      <c r="A118" s="165"/>
      <c r="B118" s="165"/>
      <c r="C118" s="165"/>
      <c r="D118" s="165"/>
      <c r="E118" s="165"/>
      <c r="F118" s="165"/>
      <c r="G118" s="165"/>
      <c r="H118" s="165"/>
      <c r="I118" s="165"/>
      <c r="J118" s="165"/>
      <c r="K118" s="165"/>
      <c r="L118" s="165"/>
      <c r="M118" s="165"/>
      <c r="N118" s="165"/>
    </row>
    <row r="119" spans="1:14" x14ac:dyDescent="0.15">
      <c r="A119" s="165"/>
      <c r="B119" s="165"/>
      <c r="C119" s="165"/>
      <c r="D119" s="165"/>
      <c r="E119" s="165"/>
      <c r="F119" s="165"/>
      <c r="G119" s="165"/>
      <c r="H119" s="165"/>
      <c r="I119" s="165"/>
      <c r="J119" s="165"/>
      <c r="K119" s="165"/>
      <c r="L119" s="165"/>
      <c r="M119" s="165"/>
      <c r="N119" s="165"/>
    </row>
    <row r="120" spans="1:14" x14ac:dyDescent="0.15">
      <c r="A120" s="165"/>
      <c r="B120" s="165"/>
      <c r="C120" s="165"/>
      <c r="D120" s="165"/>
      <c r="E120" s="165"/>
      <c r="F120" s="165"/>
      <c r="G120" s="165"/>
      <c r="H120" s="165"/>
      <c r="I120" s="165"/>
      <c r="J120" s="165"/>
      <c r="K120" s="165"/>
      <c r="L120" s="165"/>
      <c r="M120" s="165"/>
      <c r="N120" s="165"/>
    </row>
    <row r="121" spans="1:14" x14ac:dyDescent="0.15">
      <c r="A121" s="165"/>
      <c r="B121" s="165"/>
      <c r="C121" s="165"/>
      <c r="D121" s="165"/>
      <c r="E121" s="165"/>
      <c r="F121" s="165"/>
      <c r="G121" s="165"/>
      <c r="H121" s="165"/>
      <c r="I121" s="165"/>
      <c r="J121" s="165"/>
      <c r="K121" s="165"/>
      <c r="L121" s="165"/>
      <c r="M121" s="165"/>
      <c r="N121" s="165"/>
    </row>
    <row r="122" spans="1:14" x14ac:dyDescent="0.15">
      <c r="A122" s="165"/>
      <c r="B122" s="165"/>
      <c r="C122" s="165"/>
      <c r="D122" s="165"/>
      <c r="E122" s="165"/>
      <c r="F122" s="165"/>
      <c r="G122" s="165"/>
      <c r="H122" s="165"/>
      <c r="I122" s="165"/>
      <c r="J122" s="165"/>
      <c r="K122" s="165"/>
      <c r="L122" s="165"/>
      <c r="M122" s="165"/>
      <c r="N122" s="165"/>
    </row>
    <row r="123" spans="1:14" x14ac:dyDescent="0.15">
      <c r="A123" s="165"/>
      <c r="B123" s="165"/>
      <c r="C123" s="165"/>
      <c r="D123" s="165"/>
      <c r="E123" s="165"/>
      <c r="F123" s="165"/>
      <c r="G123" s="165"/>
      <c r="H123" s="165"/>
      <c r="I123" s="165"/>
      <c r="J123" s="165"/>
      <c r="K123" s="165"/>
      <c r="L123" s="165"/>
      <c r="M123" s="165"/>
      <c r="N123" s="165"/>
    </row>
    <row r="124" spans="1:14" x14ac:dyDescent="0.15">
      <c r="A124" s="165"/>
      <c r="B124" s="165"/>
      <c r="C124" s="165"/>
      <c r="D124" s="165"/>
      <c r="E124" s="165"/>
      <c r="F124" s="165"/>
      <c r="G124" s="165"/>
      <c r="H124" s="165"/>
      <c r="I124" s="165"/>
      <c r="J124" s="165"/>
      <c r="K124" s="165"/>
      <c r="L124" s="165"/>
      <c r="M124" s="165"/>
      <c r="N124" s="165"/>
    </row>
    <row r="125" spans="1:14" x14ac:dyDescent="0.15">
      <c r="A125" s="165"/>
      <c r="B125" s="165"/>
      <c r="C125" s="165"/>
      <c r="D125" s="165"/>
      <c r="E125" s="165"/>
      <c r="F125" s="165"/>
      <c r="G125" s="165"/>
      <c r="H125" s="165"/>
      <c r="I125" s="165"/>
      <c r="J125" s="165"/>
      <c r="K125" s="165"/>
      <c r="L125" s="165"/>
      <c r="M125" s="165"/>
      <c r="N125" s="165"/>
    </row>
    <row r="126" spans="1:14" x14ac:dyDescent="0.15">
      <c r="A126" s="165"/>
      <c r="B126" s="165"/>
      <c r="C126" s="165"/>
      <c r="D126" s="165"/>
      <c r="E126" s="165"/>
      <c r="F126" s="165"/>
      <c r="G126" s="165"/>
      <c r="H126" s="165"/>
      <c r="I126" s="165"/>
      <c r="J126" s="165"/>
      <c r="K126" s="165"/>
      <c r="L126" s="165"/>
      <c r="M126" s="165"/>
      <c r="N126" s="165"/>
    </row>
    <row r="127" spans="1:14" x14ac:dyDescent="0.15">
      <c r="A127" s="165"/>
      <c r="B127" s="165"/>
      <c r="C127" s="165"/>
      <c r="D127" s="165"/>
      <c r="E127" s="165"/>
      <c r="F127" s="165"/>
      <c r="G127" s="165"/>
      <c r="H127" s="165"/>
      <c r="I127" s="165"/>
      <c r="J127" s="165"/>
      <c r="K127" s="165"/>
      <c r="L127" s="165"/>
      <c r="M127" s="165"/>
      <c r="N127" s="165"/>
    </row>
    <row r="128" spans="1:14" x14ac:dyDescent="0.15">
      <c r="A128" s="165"/>
      <c r="B128" s="165"/>
      <c r="C128" s="165"/>
      <c r="D128" s="165"/>
      <c r="E128" s="165"/>
      <c r="F128" s="165"/>
      <c r="G128" s="165"/>
      <c r="H128" s="165"/>
      <c r="I128" s="165"/>
      <c r="J128" s="165"/>
      <c r="K128" s="165"/>
      <c r="L128" s="165"/>
      <c r="M128" s="165"/>
      <c r="N128" s="165"/>
    </row>
    <row r="129" spans="1:14" x14ac:dyDescent="0.15">
      <c r="A129" s="165"/>
      <c r="B129" s="165"/>
      <c r="C129" s="165"/>
      <c r="D129" s="165"/>
      <c r="E129" s="165"/>
      <c r="F129" s="165"/>
      <c r="G129" s="165"/>
      <c r="H129" s="165"/>
      <c r="I129" s="165"/>
      <c r="J129" s="165"/>
      <c r="K129" s="165"/>
      <c r="L129" s="165"/>
      <c r="M129" s="165"/>
      <c r="N129" s="165"/>
    </row>
    <row r="130" spans="1:14" x14ac:dyDescent="0.15">
      <c r="A130" s="165"/>
      <c r="B130" s="165"/>
      <c r="C130" s="165"/>
      <c r="D130" s="165"/>
      <c r="E130" s="165"/>
      <c r="F130" s="165"/>
      <c r="G130" s="165"/>
      <c r="H130" s="165"/>
      <c r="I130" s="165"/>
      <c r="J130" s="165"/>
      <c r="K130" s="165"/>
      <c r="L130" s="165"/>
      <c r="M130" s="165"/>
      <c r="N130" s="165"/>
    </row>
    <row r="131" spans="1:14" x14ac:dyDescent="0.15">
      <c r="A131" s="165"/>
      <c r="B131" s="165"/>
      <c r="C131" s="165"/>
      <c r="D131" s="165"/>
      <c r="E131" s="165"/>
      <c r="F131" s="165"/>
      <c r="G131" s="165"/>
      <c r="H131" s="165"/>
      <c r="I131" s="165"/>
      <c r="J131" s="165"/>
      <c r="K131" s="165"/>
      <c r="L131" s="165"/>
      <c r="M131" s="165"/>
      <c r="N131" s="165"/>
    </row>
    <row r="132" spans="1:14" x14ac:dyDescent="0.15">
      <c r="A132" s="165"/>
      <c r="B132" s="165"/>
      <c r="C132" s="165"/>
      <c r="D132" s="165"/>
      <c r="E132" s="165"/>
      <c r="F132" s="165"/>
      <c r="G132" s="165"/>
      <c r="H132" s="165"/>
      <c r="I132" s="165"/>
      <c r="J132" s="165"/>
      <c r="K132" s="165"/>
      <c r="L132" s="165"/>
      <c r="M132" s="165"/>
      <c r="N132" s="165"/>
    </row>
    <row r="133" spans="1:14" x14ac:dyDescent="0.15">
      <c r="A133" s="165"/>
      <c r="B133" s="165"/>
      <c r="C133" s="165"/>
      <c r="D133" s="165"/>
      <c r="E133" s="165"/>
      <c r="F133" s="165"/>
      <c r="G133" s="165"/>
      <c r="H133" s="165"/>
      <c r="I133" s="165"/>
      <c r="J133" s="165"/>
      <c r="K133" s="165"/>
      <c r="L133" s="165"/>
      <c r="M133" s="165"/>
      <c r="N133" s="165"/>
    </row>
    <row r="134" spans="1:14" x14ac:dyDescent="0.15">
      <c r="A134" s="165"/>
      <c r="B134" s="165"/>
      <c r="C134" s="165"/>
      <c r="D134" s="165"/>
      <c r="E134" s="165"/>
      <c r="F134" s="165"/>
      <c r="G134" s="165"/>
      <c r="H134" s="165"/>
      <c r="I134" s="165"/>
      <c r="J134" s="165"/>
      <c r="K134" s="165"/>
      <c r="L134" s="165"/>
      <c r="M134" s="165"/>
      <c r="N134" s="165"/>
    </row>
    <row r="135" spans="1:14" x14ac:dyDescent="0.15">
      <c r="A135" s="165"/>
      <c r="B135" s="165"/>
      <c r="C135" s="165"/>
      <c r="D135" s="165"/>
      <c r="E135" s="165"/>
      <c r="F135" s="165"/>
      <c r="G135" s="165"/>
      <c r="H135" s="165"/>
      <c r="I135" s="165"/>
      <c r="J135" s="165"/>
      <c r="K135" s="165"/>
      <c r="L135" s="165"/>
      <c r="M135" s="165"/>
      <c r="N135" s="165"/>
    </row>
    <row r="136" spans="1:14" x14ac:dyDescent="0.15">
      <c r="A136" s="165"/>
      <c r="B136" s="165"/>
      <c r="C136" s="165"/>
      <c r="D136" s="165"/>
      <c r="E136" s="165"/>
      <c r="F136" s="165"/>
      <c r="G136" s="165"/>
      <c r="H136" s="165"/>
      <c r="I136" s="165"/>
      <c r="J136" s="165"/>
      <c r="K136" s="165"/>
      <c r="L136" s="165"/>
      <c r="M136" s="165"/>
      <c r="N136" s="165"/>
    </row>
    <row r="137" spans="1:14" x14ac:dyDescent="0.15">
      <c r="A137" s="165"/>
      <c r="B137" s="165"/>
      <c r="C137" s="165"/>
      <c r="D137" s="165"/>
      <c r="E137" s="165"/>
      <c r="F137" s="165"/>
      <c r="G137" s="165"/>
      <c r="H137" s="165"/>
      <c r="I137" s="165"/>
      <c r="J137" s="165"/>
      <c r="K137" s="165"/>
      <c r="L137" s="165"/>
      <c r="M137" s="165"/>
      <c r="N137" s="165"/>
    </row>
    <row r="138" spans="1:14" x14ac:dyDescent="0.15">
      <c r="A138" s="165"/>
      <c r="B138" s="165"/>
      <c r="C138" s="165"/>
      <c r="D138" s="165"/>
      <c r="E138" s="165"/>
      <c r="F138" s="165"/>
      <c r="G138" s="165"/>
      <c r="H138" s="165"/>
      <c r="I138" s="165"/>
      <c r="J138" s="165"/>
      <c r="K138" s="165"/>
      <c r="L138" s="165"/>
      <c r="M138" s="165"/>
      <c r="N138" s="165"/>
    </row>
    <row r="139" spans="1:14" x14ac:dyDescent="0.15">
      <c r="A139" s="165"/>
      <c r="B139" s="165"/>
      <c r="C139" s="165"/>
      <c r="D139" s="165"/>
      <c r="E139" s="165"/>
      <c r="F139" s="165"/>
      <c r="G139" s="165"/>
      <c r="H139" s="165"/>
      <c r="I139" s="165"/>
      <c r="J139" s="165"/>
      <c r="K139" s="165"/>
      <c r="L139" s="165"/>
      <c r="M139" s="165"/>
      <c r="N139" s="165"/>
    </row>
    <row r="140" spans="1:14" x14ac:dyDescent="0.15">
      <c r="A140" s="165"/>
      <c r="B140" s="165"/>
      <c r="C140" s="165"/>
      <c r="D140" s="165"/>
      <c r="E140" s="165"/>
      <c r="F140" s="165"/>
      <c r="G140" s="165"/>
      <c r="H140" s="165"/>
      <c r="I140" s="165"/>
      <c r="J140" s="165"/>
      <c r="K140" s="165"/>
      <c r="L140" s="165"/>
      <c r="M140" s="165"/>
      <c r="N140" s="165"/>
    </row>
    <row r="141" spans="1:14" x14ac:dyDescent="0.15">
      <c r="A141" s="165"/>
      <c r="B141" s="165"/>
      <c r="C141" s="165"/>
      <c r="D141" s="165"/>
      <c r="E141" s="165"/>
      <c r="F141" s="165"/>
      <c r="G141" s="165"/>
      <c r="H141" s="165"/>
      <c r="I141" s="165"/>
      <c r="J141" s="165"/>
      <c r="K141" s="165"/>
      <c r="L141" s="165"/>
      <c r="M141" s="165"/>
      <c r="N141" s="165"/>
    </row>
    <row r="142" spans="1:14" x14ac:dyDescent="0.15">
      <c r="A142" s="165"/>
      <c r="B142" s="165"/>
      <c r="C142" s="165"/>
      <c r="D142" s="165"/>
      <c r="E142" s="165"/>
      <c r="F142" s="165"/>
      <c r="G142" s="165"/>
      <c r="H142" s="165"/>
      <c r="I142" s="165"/>
      <c r="J142" s="165"/>
      <c r="K142" s="165"/>
      <c r="L142" s="165"/>
      <c r="M142" s="165"/>
      <c r="N142" s="165"/>
    </row>
    <row r="143" spans="1:14" x14ac:dyDescent="0.15">
      <c r="A143" s="165"/>
      <c r="B143" s="165"/>
      <c r="C143" s="165"/>
      <c r="D143" s="165"/>
      <c r="E143" s="165"/>
      <c r="F143" s="165"/>
      <c r="G143" s="165"/>
      <c r="H143" s="165"/>
      <c r="I143" s="165"/>
      <c r="J143" s="165"/>
      <c r="K143" s="165"/>
      <c r="L143" s="165"/>
      <c r="M143" s="165"/>
      <c r="N143" s="165"/>
    </row>
    <row r="144" spans="1:14" x14ac:dyDescent="0.15">
      <c r="A144" s="165"/>
      <c r="B144" s="165"/>
      <c r="C144" s="165"/>
      <c r="D144" s="165"/>
      <c r="E144" s="165"/>
      <c r="F144" s="165"/>
      <c r="G144" s="165"/>
      <c r="H144" s="165"/>
      <c r="I144" s="165"/>
      <c r="J144" s="165"/>
      <c r="K144" s="165"/>
      <c r="L144" s="165"/>
      <c r="M144" s="165"/>
      <c r="N144" s="165"/>
    </row>
    <row r="145" spans="1:14" x14ac:dyDescent="0.15">
      <c r="A145" s="165"/>
      <c r="B145" s="165"/>
      <c r="C145" s="165"/>
      <c r="D145" s="165"/>
      <c r="E145" s="165"/>
      <c r="F145" s="165"/>
      <c r="G145" s="165"/>
      <c r="H145" s="165"/>
      <c r="I145" s="165"/>
      <c r="J145" s="165"/>
      <c r="K145" s="165"/>
      <c r="L145" s="165"/>
      <c r="M145" s="165"/>
      <c r="N145" s="165"/>
    </row>
    <row r="146" spans="1:14" x14ac:dyDescent="0.15">
      <c r="A146" s="165"/>
      <c r="B146" s="165"/>
      <c r="C146" s="165"/>
      <c r="D146" s="165"/>
      <c r="E146" s="165"/>
      <c r="F146" s="165"/>
      <c r="G146" s="165"/>
      <c r="H146" s="165"/>
      <c r="I146" s="165"/>
      <c r="J146" s="165"/>
      <c r="K146" s="165"/>
      <c r="L146" s="165"/>
      <c r="M146" s="165"/>
      <c r="N146" s="165"/>
    </row>
    <row r="147" spans="1:14" x14ac:dyDescent="0.15">
      <c r="A147" s="165"/>
      <c r="B147" s="165"/>
      <c r="C147" s="165"/>
      <c r="D147" s="165"/>
      <c r="E147" s="165"/>
      <c r="F147" s="165"/>
      <c r="G147" s="165"/>
      <c r="H147" s="165"/>
      <c r="I147" s="165"/>
      <c r="J147" s="165"/>
      <c r="K147" s="165"/>
      <c r="L147" s="165"/>
      <c r="M147" s="165"/>
      <c r="N147" s="165"/>
    </row>
    <row r="148" spans="1:14" x14ac:dyDescent="0.15">
      <c r="A148" s="165"/>
      <c r="B148" s="165"/>
      <c r="C148" s="165"/>
      <c r="D148" s="165"/>
      <c r="E148" s="165"/>
      <c r="F148" s="165"/>
      <c r="G148" s="165"/>
      <c r="H148" s="165"/>
      <c r="I148" s="165"/>
      <c r="J148" s="165"/>
      <c r="K148" s="165"/>
      <c r="L148" s="165"/>
      <c r="M148" s="165"/>
      <c r="N148" s="165"/>
    </row>
    <row r="149" spans="1:14" x14ac:dyDescent="0.15">
      <c r="A149" s="165"/>
      <c r="B149" s="45"/>
      <c r="C149" s="45"/>
      <c r="D149" s="45"/>
      <c r="E149" s="45"/>
      <c r="F149" s="45"/>
      <c r="G149" s="45"/>
      <c r="H149" s="45"/>
      <c r="I149" s="45"/>
      <c r="J149" s="45"/>
      <c r="K149" s="45"/>
      <c r="L149" s="45"/>
      <c r="M149" s="45"/>
      <c r="N149" s="45"/>
    </row>
    <row r="150" spans="1:14" x14ac:dyDescent="0.15">
      <c r="A150" s="165"/>
      <c r="B150" s="45"/>
      <c r="C150" s="45"/>
      <c r="D150" s="45"/>
      <c r="E150" s="45"/>
      <c r="F150" s="45"/>
      <c r="G150" s="45"/>
      <c r="H150" s="45"/>
      <c r="I150" s="45"/>
      <c r="J150" s="45"/>
      <c r="K150" s="45"/>
      <c r="L150" s="45"/>
      <c r="M150" s="45"/>
      <c r="N150" s="45"/>
    </row>
    <row r="151" spans="1:14" x14ac:dyDescent="0.15">
      <c r="A151" s="165"/>
      <c r="B151" s="45"/>
      <c r="C151" s="45"/>
      <c r="D151" s="45"/>
      <c r="E151" s="45"/>
      <c r="F151" s="45"/>
      <c r="G151" s="45"/>
      <c r="H151" s="45"/>
      <c r="I151" s="45"/>
      <c r="J151" s="45"/>
      <c r="K151" s="45"/>
      <c r="L151" s="45"/>
      <c r="M151" s="45"/>
      <c r="N151" s="45"/>
    </row>
    <row r="152" spans="1:14" x14ac:dyDescent="0.15">
      <c r="A152" s="165"/>
      <c r="B152" s="45"/>
      <c r="C152" s="45"/>
      <c r="D152" s="45"/>
      <c r="E152" s="45"/>
      <c r="F152" s="45"/>
      <c r="G152" s="45"/>
      <c r="H152" s="45"/>
      <c r="I152" s="45"/>
      <c r="J152" s="45"/>
      <c r="K152" s="45"/>
      <c r="L152" s="45"/>
      <c r="M152" s="45"/>
      <c r="N152" s="45"/>
    </row>
    <row r="153" spans="1:14" x14ac:dyDescent="0.15">
      <c r="A153" s="165"/>
      <c r="B153" s="45"/>
      <c r="C153" s="45"/>
      <c r="D153" s="45"/>
      <c r="E153" s="45"/>
      <c r="F153" s="45"/>
      <c r="G153" s="45"/>
      <c r="H153" s="45"/>
      <c r="I153" s="45"/>
      <c r="J153" s="45"/>
      <c r="K153" s="45"/>
      <c r="L153" s="45"/>
      <c r="M153" s="45"/>
      <c r="N153" s="45"/>
    </row>
    <row r="154" spans="1:14" x14ac:dyDescent="0.15">
      <c r="A154" s="165"/>
      <c r="B154" s="45"/>
      <c r="C154" s="45"/>
      <c r="D154" s="45"/>
      <c r="E154" s="45"/>
      <c r="F154" s="45"/>
      <c r="G154" s="45"/>
      <c r="H154" s="45"/>
      <c r="I154" s="45"/>
      <c r="J154" s="45"/>
      <c r="K154" s="45"/>
      <c r="L154" s="45"/>
      <c r="M154" s="45"/>
      <c r="N154" s="45"/>
    </row>
    <row r="155" spans="1:14" x14ac:dyDescent="0.15">
      <c r="A155" s="165"/>
      <c r="B155" s="45"/>
      <c r="C155" s="45"/>
      <c r="D155" s="45"/>
      <c r="E155" s="45"/>
      <c r="F155" s="45"/>
      <c r="G155" s="45"/>
      <c r="H155" s="45"/>
      <c r="I155" s="45"/>
      <c r="J155" s="45"/>
      <c r="K155" s="45"/>
      <c r="L155" s="45"/>
      <c r="M155" s="45"/>
      <c r="N155" s="45"/>
    </row>
    <row r="156" spans="1:14" x14ac:dyDescent="0.15">
      <c r="A156" s="165"/>
      <c r="B156" s="45"/>
      <c r="C156" s="45"/>
      <c r="D156" s="45"/>
      <c r="E156" s="45"/>
      <c r="F156" s="45"/>
      <c r="G156" s="45"/>
      <c r="H156" s="45"/>
      <c r="I156" s="45"/>
      <c r="J156" s="45"/>
      <c r="K156" s="45"/>
      <c r="L156" s="45"/>
      <c r="M156" s="45"/>
      <c r="N156" s="45"/>
    </row>
    <row r="157" spans="1:14" x14ac:dyDescent="0.15">
      <c r="A157" s="165"/>
      <c r="B157" s="45"/>
      <c r="C157" s="45"/>
      <c r="D157" s="45"/>
      <c r="E157" s="45"/>
      <c r="F157" s="45"/>
      <c r="G157" s="45"/>
      <c r="H157" s="45"/>
      <c r="I157" s="45"/>
      <c r="J157" s="45"/>
      <c r="K157" s="45"/>
      <c r="L157" s="45"/>
      <c r="M157" s="45"/>
      <c r="N157" s="45"/>
    </row>
    <row r="158" spans="1:14" x14ac:dyDescent="0.15">
      <c r="A158" s="165"/>
      <c r="B158" s="45"/>
      <c r="C158" s="45"/>
      <c r="D158" s="45"/>
      <c r="E158" s="45"/>
      <c r="F158" s="45"/>
      <c r="G158" s="45"/>
      <c r="H158" s="45"/>
      <c r="I158" s="45"/>
      <c r="J158" s="45"/>
      <c r="K158" s="45"/>
      <c r="L158" s="45"/>
      <c r="M158" s="45"/>
      <c r="N158" s="45"/>
    </row>
    <row r="159" spans="1:14" x14ac:dyDescent="0.15">
      <c r="A159" s="165"/>
      <c r="B159" s="45"/>
      <c r="C159" s="45"/>
      <c r="D159" s="45"/>
      <c r="E159" s="45"/>
      <c r="F159" s="45"/>
      <c r="G159" s="45"/>
      <c r="H159" s="45"/>
      <c r="I159" s="45"/>
      <c r="J159" s="45"/>
      <c r="K159" s="45"/>
      <c r="L159" s="45"/>
      <c r="M159" s="45"/>
      <c r="N159" s="45"/>
    </row>
    <row r="160" spans="1:14" x14ac:dyDescent="0.15">
      <c r="A160" s="165"/>
      <c r="B160" s="45"/>
      <c r="C160" s="45"/>
      <c r="D160" s="45"/>
      <c r="E160" s="45"/>
      <c r="F160" s="45"/>
      <c r="G160" s="45"/>
      <c r="H160" s="45"/>
      <c r="I160" s="45"/>
      <c r="J160" s="45"/>
      <c r="K160" s="45"/>
      <c r="L160" s="45"/>
      <c r="M160" s="45"/>
      <c r="N160" s="45"/>
    </row>
    <row r="161" spans="1:14" x14ac:dyDescent="0.15">
      <c r="A161" s="165"/>
      <c r="B161" s="45"/>
      <c r="C161" s="45"/>
      <c r="D161" s="45"/>
      <c r="E161" s="45"/>
      <c r="F161" s="45"/>
      <c r="G161" s="45"/>
      <c r="H161" s="45"/>
      <c r="I161" s="45"/>
      <c r="J161" s="45"/>
      <c r="K161" s="45"/>
      <c r="L161" s="45"/>
      <c r="M161" s="45"/>
      <c r="N161" s="45"/>
    </row>
    <row r="162" spans="1:14" x14ac:dyDescent="0.15">
      <c r="A162" s="165"/>
      <c r="B162" s="45"/>
      <c r="C162" s="45"/>
      <c r="D162" s="45"/>
      <c r="E162" s="45"/>
      <c r="F162" s="45"/>
      <c r="G162" s="45"/>
      <c r="H162" s="45"/>
      <c r="I162" s="45"/>
      <c r="J162" s="45"/>
      <c r="K162" s="45"/>
      <c r="L162" s="45"/>
      <c r="M162" s="45"/>
      <c r="N162" s="45"/>
    </row>
    <row r="163" spans="1:14" x14ac:dyDescent="0.15">
      <c r="A163" s="165"/>
      <c r="B163" s="45"/>
      <c r="C163" s="45"/>
      <c r="D163" s="45"/>
      <c r="E163" s="45"/>
      <c r="F163" s="45"/>
      <c r="G163" s="45"/>
      <c r="H163" s="45"/>
      <c r="I163" s="45"/>
      <c r="J163" s="45"/>
      <c r="K163" s="45"/>
      <c r="L163" s="45"/>
      <c r="M163" s="45"/>
      <c r="N163" s="45"/>
    </row>
    <row r="164" spans="1:14" x14ac:dyDescent="0.15">
      <c r="A164" s="165"/>
      <c r="B164" s="45"/>
      <c r="C164" s="45"/>
      <c r="D164" s="45"/>
      <c r="E164" s="45"/>
      <c r="F164" s="45"/>
      <c r="G164" s="45"/>
      <c r="H164" s="45"/>
      <c r="I164" s="45"/>
      <c r="J164" s="45"/>
      <c r="K164" s="45"/>
      <c r="L164" s="45"/>
      <c r="M164" s="45"/>
      <c r="N164" s="45"/>
    </row>
    <row r="165" spans="1:14" x14ac:dyDescent="0.15">
      <c r="A165" s="165"/>
      <c r="B165" s="45"/>
      <c r="C165" s="45"/>
      <c r="D165" s="45"/>
      <c r="E165" s="45"/>
      <c r="F165" s="45"/>
      <c r="G165" s="45"/>
      <c r="H165" s="45"/>
      <c r="I165" s="45"/>
      <c r="J165" s="45"/>
      <c r="K165" s="45"/>
      <c r="L165" s="45"/>
      <c r="M165" s="45"/>
      <c r="N165" s="45"/>
    </row>
    <row r="166" spans="1:14" x14ac:dyDescent="0.15">
      <c r="A166" s="165"/>
      <c r="B166" s="45"/>
      <c r="C166" s="45"/>
      <c r="D166" s="45"/>
      <c r="E166" s="45"/>
      <c r="F166" s="45"/>
      <c r="G166" s="45"/>
      <c r="H166" s="45"/>
      <c r="I166" s="45"/>
      <c r="J166" s="45"/>
      <c r="K166" s="45"/>
      <c r="L166" s="45"/>
      <c r="M166" s="45"/>
      <c r="N166" s="45"/>
    </row>
    <row r="167" spans="1:14" x14ac:dyDescent="0.15">
      <c r="A167" s="165"/>
      <c r="B167" s="45"/>
      <c r="C167" s="45"/>
      <c r="D167" s="45"/>
      <c r="E167" s="45"/>
      <c r="F167" s="45"/>
      <c r="G167" s="45"/>
      <c r="H167" s="45"/>
      <c r="I167" s="45"/>
      <c r="J167" s="45"/>
      <c r="K167" s="45"/>
      <c r="L167" s="45"/>
      <c r="M167" s="45"/>
      <c r="N167" s="45"/>
    </row>
    <row r="168" spans="1:14" x14ac:dyDescent="0.15">
      <c r="A168" s="165"/>
      <c r="B168" s="45"/>
      <c r="C168" s="45"/>
      <c r="D168" s="45"/>
      <c r="E168" s="45"/>
      <c r="F168" s="45"/>
      <c r="G168" s="45"/>
      <c r="H168" s="45"/>
      <c r="I168" s="45"/>
      <c r="J168" s="45"/>
      <c r="K168" s="45"/>
      <c r="L168" s="45"/>
      <c r="M168" s="45"/>
      <c r="N168" s="45"/>
    </row>
    <row r="169" spans="1:14" x14ac:dyDescent="0.15">
      <c r="A169" s="165"/>
      <c r="B169" s="45"/>
      <c r="C169" s="45"/>
      <c r="D169" s="45"/>
      <c r="E169" s="45"/>
      <c r="F169" s="45"/>
      <c r="G169" s="45"/>
      <c r="H169" s="45"/>
      <c r="I169" s="45"/>
      <c r="J169" s="45"/>
      <c r="K169" s="45"/>
      <c r="L169" s="45"/>
      <c r="M169" s="45"/>
      <c r="N169" s="45"/>
    </row>
    <row r="170" spans="1:14" x14ac:dyDescent="0.15">
      <c r="A170" s="165"/>
      <c r="B170" s="45"/>
      <c r="C170" s="45"/>
      <c r="D170" s="45"/>
      <c r="E170" s="45"/>
      <c r="F170" s="45"/>
      <c r="G170" s="45"/>
      <c r="H170" s="45"/>
      <c r="I170" s="45"/>
      <c r="J170" s="45"/>
      <c r="K170" s="45"/>
      <c r="L170" s="45"/>
      <c r="M170" s="45"/>
      <c r="N170" s="45"/>
    </row>
    <row r="171" spans="1:14" x14ac:dyDescent="0.15">
      <c r="A171" s="165"/>
      <c r="B171" s="45"/>
      <c r="C171" s="45"/>
      <c r="D171" s="45"/>
      <c r="E171" s="45"/>
      <c r="F171" s="45"/>
      <c r="G171" s="45"/>
      <c r="H171" s="45"/>
      <c r="I171" s="45"/>
      <c r="J171" s="45"/>
      <c r="K171" s="45"/>
      <c r="L171" s="45"/>
      <c r="M171" s="45"/>
      <c r="N171" s="45"/>
    </row>
    <row r="172" spans="1:14" x14ac:dyDescent="0.15">
      <c r="A172" s="165"/>
      <c r="B172" s="45"/>
      <c r="C172" s="45"/>
      <c r="D172" s="45"/>
      <c r="E172" s="45"/>
      <c r="F172" s="45"/>
      <c r="G172" s="45"/>
      <c r="H172" s="45"/>
      <c r="I172" s="45"/>
      <c r="J172" s="45"/>
      <c r="K172" s="45"/>
      <c r="L172" s="45"/>
      <c r="M172" s="45"/>
      <c r="N172" s="45"/>
    </row>
    <row r="173" spans="1:14" x14ac:dyDescent="0.15">
      <c r="A173" s="165"/>
      <c r="B173" s="45"/>
      <c r="C173" s="45"/>
      <c r="D173" s="45"/>
      <c r="E173" s="45"/>
      <c r="F173" s="45"/>
      <c r="G173" s="45"/>
      <c r="H173" s="45"/>
      <c r="I173" s="45"/>
      <c r="J173" s="45"/>
      <c r="K173" s="45"/>
      <c r="L173" s="45"/>
      <c r="M173" s="45"/>
      <c r="N173" s="45"/>
    </row>
    <row r="174" spans="1:14" x14ac:dyDescent="0.15">
      <c r="A174" s="165"/>
      <c r="B174" s="45"/>
      <c r="C174" s="45"/>
      <c r="D174" s="45"/>
      <c r="E174" s="45"/>
      <c r="F174" s="45"/>
      <c r="G174" s="45"/>
      <c r="H174" s="45"/>
      <c r="I174" s="45"/>
      <c r="J174" s="45"/>
      <c r="K174" s="45"/>
      <c r="L174" s="45"/>
      <c r="M174" s="45"/>
      <c r="N174" s="45"/>
    </row>
    <row r="175" spans="1:14" x14ac:dyDescent="0.15">
      <c r="A175" s="165"/>
      <c r="B175" s="45"/>
      <c r="C175" s="45"/>
      <c r="D175" s="45"/>
      <c r="E175" s="45"/>
      <c r="F175" s="45"/>
      <c r="G175" s="45"/>
      <c r="H175" s="45"/>
      <c r="I175" s="45"/>
      <c r="J175" s="45"/>
      <c r="K175" s="45"/>
      <c r="L175" s="45"/>
      <c r="M175" s="45"/>
      <c r="N175" s="45"/>
    </row>
    <row r="176" spans="1:14" x14ac:dyDescent="0.15">
      <c r="A176" s="165"/>
      <c r="B176" s="45"/>
      <c r="C176" s="45"/>
      <c r="D176" s="45"/>
      <c r="E176" s="45"/>
      <c r="F176" s="45"/>
      <c r="G176" s="45"/>
      <c r="H176" s="45"/>
      <c r="I176" s="45"/>
      <c r="J176" s="45"/>
      <c r="K176" s="45"/>
      <c r="L176" s="45"/>
      <c r="M176" s="45"/>
      <c r="N176" s="45"/>
    </row>
    <row r="177" spans="1:14" x14ac:dyDescent="0.15">
      <c r="A177" s="165"/>
      <c r="B177" s="45"/>
      <c r="C177" s="45"/>
      <c r="D177" s="45"/>
      <c r="E177" s="45"/>
      <c r="F177" s="45"/>
      <c r="G177" s="45"/>
      <c r="H177" s="45"/>
      <c r="I177" s="45"/>
      <c r="J177" s="45"/>
      <c r="K177" s="45"/>
      <c r="L177" s="45"/>
      <c r="M177" s="45"/>
      <c r="N177" s="45"/>
    </row>
    <row r="178" spans="1:14" x14ac:dyDescent="0.15">
      <c r="A178" s="165"/>
      <c r="B178" s="45"/>
      <c r="C178" s="45"/>
      <c r="D178" s="45"/>
      <c r="E178" s="45"/>
      <c r="F178" s="45"/>
      <c r="G178" s="45"/>
      <c r="H178" s="45"/>
      <c r="I178" s="45"/>
      <c r="J178" s="45"/>
      <c r="K178" s="45"/>
      <c r="L178" s="45"/>
      <c r="M178" s="45"/>
      <c r="N178" s="45"/>
    </row>
    <row r="179" spans="1:14" x14ac:dyDescent="0.15">
      <c r="A179" s="165"/>
      <c r="B179" s="45"/>
      <c r="C179" s="45"/>
      <c r="D179" s="45"/>
      <c r="E179" s="45"/>
      <c r="F179" s="45"/>
      <c r="G179" s="45"/>
      <c r="H179" s="45"/>
      <c r="I179" s="45"/>
      <c r="J179" s="45"/>
      <c r="K179" s="45"/>
      <c r="L179" s="45"/>
      <c r="M179" s="45"/>
      <c r="N179" s="45"/>
    </row>
    <row r="180" spans="1:14" x14ac:dyDescent="0.15">
      <c r="A180" s="165"/>
      <c r="B180" s="45"/>
      <c r="C180" s="45"/>
      <c r="D180" s="45"/>
      <c r="E180" s="45"/>
      <c r="F180" s="45"/>
      <c r="G180" s="45"/>
      <c r="H180" s="45"/>
      <c r="I180" s="45"/>
      <c r="J180" s="45"/>
      <c r="K180" s="45"/>
      <c r="L180" s="45"/>
      <c r="M180" s="45"/>
      <c r="N180" s="45"/>
    </row>
    <row r="181" spans="1:14" x14ac:dyDescent="0.15">
      <c r="A181" s="165"/>
      <c r="B181" s="45"/>
      <c r="C181" s="45"/>
      <c r="D181" s="45"/>
      <c r="E181" s="45"/>
      <c r="F181" s="45"/>
      <c r="G181" s="45"/>
      <c r="H181" s="45"/>
      <c r="I181" s="45"/>
      <c r="J181" s="45"/>
      <c r="K181" s="45"/>
      <c r="L181" s="45"/>
      <c r="M181" s="45"/>
      <c r="N181" s="45"/>
    </row>
    <row r="182" spans="1:14" x14ac:dyDescent="0.15">
      <c r="A182" s="165"/>
      <c r="B182" s="45"/>
      <c r="C182" s="45"/>
      <c r="D182" s="45"/>
      <c r="E182" s="45"/>
      <c r="F182" s="45"/>
      <c r="G182" s="45"/>
      <c r="H182" s="45"/>
      <c r="I182" s="45"/>
      <c r="J182" s="45"/>
      <c r="K182" s="45"/>
      <c r="L182" s="45"/>
      <c r="M182" s="45"/>
      <c r="N182" s="45"/>
    </row>
    <row r="183" spans="1:14" x14ac:dyDescent="0.15">
      <c r="A183" s="165"/>
      <c r="B183" s="45"/>
      <c r="C183" s="45"/>
      <c r="D183" s="45"/>
      <c r="E183" s="45"/>
      <c r="F183" s="45"/>
      <c r="G183" s="45"/>
      <c r="H183" s="45"/>
      <c r="I183" s="45"/>
      <c r="J183" s="45"/>
      <c r="K183" s="45"/>
      <c r="L183" s="45"/>
      <c r="M183" s="45"/>
      <c r="N183" s="45"/>
    </row>
    <row r="184" spans="1:14" x14ac:dyDescent="0.15">
      <c r="A184" s="165"/>
      <c r="B184" s="45"/>
      <c r="C184" s="45"/>
      <c r="D184" s="45"/>
      <c r="E184" s="45"/>
      <c r="F184" s="45"/>
      <c r="G184" s="45"/>
      <c r="H184" s="45"/>
      <c r="I184" s="45"/>
      <c r="J184" s="45"/>
      <c r="K184" s="45"/>
      <c r="L184" s="45"/>
      <c r="M184" s="45"/>
      <c r="N184" s="45"/>
    </row>
    <row r="185" spans="1:14" x14ac:dyDescent="0.15">
      <c r="A185" s="165"/>
      <c r="B185" s="45"/>
      <c r="C185" s="45"/>
      <c r="D185" s="45"/>
      <c r="E185" s="45"/>
      <c r="F185" s="45"/>
      <c r="G185" s="45"/>
      <c r="H185" s="45"/>
      <c r="I185" s="45"/>
      <c r="J185" s="45"/>
      <c r="K185" s="45"/>
      <c r="L185" s="45"/>
      <c r="M185" s="45"/>
      <c r="N185" s="45"/>
    </row>
    <row r="186" spans="1:14" x14ac:dyDescent="0.15">
      <c r="A186" s="165"/>
      <c r="B186" s="45"/>
      <c r="C186" s="45"/>
      <c r="D186" s="45"/>
      <c r="E186" s="45"/>
      <c r="F186" s="45"/>
      <c r="G186" s="45"/>
      <c r="H186" s="45"/>
      <c r="I186" s="45"/>
      <c r="J186" s="45"/>
      <c r="K186" s="45"/>
      <c r="L186" s="45"/>
      <c r="M186" s="45"/>
      <c r="N186" s="45"/>
    </row>
    <row r="187" spans="1:14" x14ac:dyDescent="0.15">
      <c r="A187" s="165"/>
      <c r="B187" s="45"/>
      <c r="C187" s="45"/>
      <c r="D187" s="45"/>
      <c r="E187" s="45"/>
      <c r="F187" s="45"/>
      <c r="G187" s="45"/>
      <c r="H187" s="45"/>
      <c r="I187" s="45"/>
      <c r="J187" s="45"/>
      <c r="K187" s="45"/>
      <c r="L187" s="45"/>
      <c r="M187" s="45"/>
      <c r="N187" s="45"/>
    </row>
    <row r="188" spans="1:14" x14ac:dyDescent="0.15">
      <c r="A188" s="165"/>
      <c r="B188" s="45"/>
      <c r="C188" s="45"/>
      <c r="D188" s="45"/>
      <c r="E188" s="45"/>
      <c r="F188" s="45"/>
      <c r="G188" s="45"/>
      <c r="H188" s="45"/>
      <c r="I188" s="45"/>
      <c r="J188" s="45"/>
      <c r="K188" s="45"/>
      <c r="L188" s="45"/>
      <c r="M188" s="45"/>
      <c r="N188" s="45"/>
    </row>
    <row r="189" spans="1:14" x14ac:dyDescent="0.15">
      <c r="A189" s="165"/>
      <c r="B189" s="45"/>
      <c r="C189" s="45"/>
      <c r="D189" s="45"/>
      <c r="E189" s="45"/>
      <c r="F189" s="45"/>
      <c r="G189" s="45"/>
      <c r="H189" s="45"/>
      <c r="I189" s="45"/>
      <c r="J189" s="45"/>
      <c r="K189" s="45"/>
      <c r="L189" s="45"/>
      <c r="M189" s="45"/>
      <c r="N189" s="45"/>
    </row>
    <row r="190" spans="1:14" x14ac:dyDescent="0.15">
      <c r="A190" s="165"/>
      <c r="B190" s="45"/>
      <c r="C190" s="45"/>
      <c r="D190" s="45"/>
      <c r="E190" s="45"/>
      <c r="F190" s="45"/>
      <c r="G190" s="45"/>
      <c r="H190" s="45"/>
      <c r="I190" s="45"/>
      <c r="J190" s="45"/>
      <c r="K190" s="45"/>
      <c r="L190" s="45"/>
      <c r="M190" s="45"/>
      <c r="N190" s="45"/>
    </row>
    <row r="191" spans="1:14" x14ac:dyDescent="0.15">
      <c r="A191" s="165"/>
      <c r="B191" s="45"/>
      <c r="C191" s="45"/>
      <c r="D191" s="45"/>
      <c r="E191" s="45"/>
      <c r="F191" s="45"/>
      <c r="G191" s="45"/>
      <c r="H191" s="45"/>
      <c r="I191" s="45"/>
      <c r="J191" s="45"/>
      <c r="K191" s="45"/>
      <c r="L191" s="45"/>
      <c r="M191" s="45"/>
      <c r="N191" s="45"/>
    </row>
    <row r="192" spans="1:14" x14ac:dyDescent="0.15">
      <c r="A192" s="165"/>
      <c r="B192" s="45"/>
      <c r="C192" s="45"/>
      <c r="D192" s="45"/>
      <c r="E192" s="45"/>
      <c r="F192" s="45"/>
      <c r="G192" s="45"/>
      <c r="H192" s="45"/>
      <c r="I192" s="45"/>
      <c r="J192" s="45"/>
      <c r="K192" s="45"/>
      <c r="L192" s="45"/>
      <c r="M192" s="45"/>
      <c r="N192" s="45"/>
    </row>
    <row r="193" spans="1:14" x14ac:dyDescent="0.15">
      <c r="A193" s="165"/>
      <c r="B193" s="45"/>
      <c r="C193" s="45"/>
      <c r="D193" s="45"/>
      <c r="E193" s="45"/>
      <c r="F193" s="45"/>
      <c r="G193" s="45"/>
      <c r="H193" s="45"/>
      <c r="I193" s="45"/>
      <c r="J193" s="45"/>
      <c r="K193" s="45"/>
      <c r="L193" s="45"/>
      <c r="M193" s="45"/>
      <c r="N193" s="45"/>
    </row>
  </sheetData>
  <conditionalFormatting sqref="C5:M7 C15:M17 C20:M22 C25:M27 C30:M32 C35:M37 C40:M42 B47:M47 C48:M50">
    <cfRule type="expression" dxfId="5" priority="1" stopIfTrue="1">
      <formula>ISBLANK(A5)</formula>
    </cfRule>
    <cfRule type="expression" dxfId="4" priority="2" stopIfTrue="1">
      <formula>OR((B5-A5)/A5&gt;0.5,(B5-A5)/A5&lt;-0.5)</formula>
    </cfRule>
  </conditionalFormatting>
  <conditionalFormatting sqref="B52:M54 B58:N58 B64:M65">
    <cfRule type="cellIs" dxfId="3" priority="3" stopIfTrue="1" operator="lessThan">
      <formula>0</formula>
    </cfRule>
  </conditionalFormatting>
  <conditionalFormatting sqref="B10:M10">
    <cfRule type="cellIs" dxfId="2" priority="4" stopIfTrue="1" operator="lessThan">
      <formula>$B$5</formula>
    </cfRule>
  </conditionalFormatting>
  <conditionalFormatting sqref="B11:M11">
    <cfRule type="cellIs" dxfId="1" priority="5" stopIfTrue="1" operator="lessThan">
      <formula>$B$6</formula>
    </cfRule>
  </conditionalFormatting>
  <conditionalFormatting sqref="B12:M12">
    <cfRule type="cellIs" dxfId="0" priority="6" stopIfTrue="1" operator="lessThan">
      <formula>$B$7</formula>
    </cfRule>
  </conditionalFormatting>
  <pageMargins left="0.25972222222222224" right="0.1701388888888889" top="0.47986111111111107" bottom="0.31944444444444442" header="0.17986111111111111" footer="0.15972222222222221"/>
  <pageSetup scale="65" firstPageNumber="0" orientation="landscape" horizontalDpi="300" verticalDpi="300"/>
  <headerFooter>
    <oddHeader>&amp;C&amp;"Arial,Bold"&amp;12Summary of All Services_x000D_5310, JARC  and New Freedom Breakout</oddHeader>
    <oddFooter>&amp;L&amp;P of &amp;N&amp;R&amp;D</oddFooter>
  </headerFooter>
  <drawing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R32"/>
  <sheetViews>
    <sheetView topLeftCell="C1" workbookViewId="0">
      <selection activeCell="K19" sqref="K19"/>
    </sheetView>
  </sheetViews>
  <sheetFormatPr baseColWidth="10" defaultColWidth="9.1640625" defaultRowHeight="13" x14ac:dyDescent="0.15"/>
  <cols>
    <col min="1" max="1" width="11" style="43" customWidth="1"/>
    <col min="2" max="2" width="38" style="43" customWidth="1"/>
    <col min="3" max="3" width="12.83203125" style="43" customWidth="1"/>
    <col min="4" max="4" width="13.33203125" style="43" customWidth="1"/>
    <col min="5" max="5" width="12.1640625" style="43" customWidth="1"/>
    <col min="6" max="6" width="11.33203125" style="43" customWidth="1"/>
    <col min="7" max="7" width="13.5" style="43" customWidth="1"/>
    <col min="8" max="8" width="14.33203125" style="43" customWidth="1"/>
    <col min="9" max="9" width="16.83203125" style="43" customWidth="1"/>
    <col min="10" max="10" width="14.83203125" style="43" customWidth="1"/>
    <col min="11" max="11" width="14.1640625" style="43" customWidth="1"/>
    <col min="12" max="12" width="14.5" style="43" customWidth="1"/>
    <col min="13" max="13" width="12.5" style="43" customWidth="1"/>
    <col min="14" max="14" width="10.5" style="43" customWidth="1"/>
    <col min="15" max="15" width="12.83203125" style="43" customWidth="1"/>
    <col min="16" max="16" width="17.33203125" style="43" customWidth="1"/>
    <col min="17" max="17" width="22" style="43" customWidth="1"/>
    <col min="18" max="18" width="18" style="43" customWidth="1"/>
    <col min="19" max="19" width="10.1640625" style="43" customWidth="1"/>
    <col min="20" max="20" width="16" style="43" customWidth="1"/>
    <col min="21" max="21" width="12.1640625" style="43" customWidth="1"/>
    <col min="22" max="22" width="14.5" style="43" customWidth="1"/>
    <col min="23" max="23" width="9.83203125" style="43" customWidth="1"/>
    <col min="24" max="24" width="9.1640625" style="43" customWidth="1"/>
    <col min="25" max="25" width="18.6640625" style="43" customWidth="1"/>
    <col min="26" max="26" width="15.83203125" style="43" customWidth="1"/>
    <col min="27" max="28" width="11.33203125" style="43" customWidth="1"/>
    <col min="29" max="29" width="13.83203125" style="43" customWidth="1"/>
    <col min="30" max="30" width="11.83203125" style="43" customWidth="1"/>
    <col min="31" max="31" width="12.33203125" style="43" customWidth="1"/>
    <col min="32" max="32" width="12.5" style="43" customWidth="1"/>
    <col min="33" max="33" width="17.33203125" style="43" customWidth="1"/>
    <col min="34" max="34" width="11" style="43" customWidth="1"/>
    <col min="35" max="16384" width="9.1640625" style="43"/>
  </cols>
  <sheetData>
    <row r="1" spans="1:18" ht="18" x14ac:dyDescent="0.2">
      <c r="A1" s="94" t="s">
        <v>98</v>
      </c>
      <c r="C1" s="94" t="e">
        <f>+#REF!</f>
        <v>#REF!</v>
      </c>
      <c r="K1" s="43" t="s">
        <v>350</v>
      </c>
    </row>
    <row r="2" spans="1:18" ht="16" x14ac:dyDescent="0.2">
      <c r="A2" s="220"/>
      <c r="B2" s="105" t="s">
        <v>216</v>
      </c>
      <c r="C2" s="18"/>
      <c r="D2" s="18"/>
      <c r="E2" s="18"/>
      <c r="F2" s="18"/>
      <c r="G2" s="18"/>
      <c r="H2" s="18"/>
      <c r="I2" s="18"/>
      <c r="J2" s="18"/>
      <c r="K2" s="18"/>
      <c r="L2" s="18"/>
      <c r="M2" s="18"/>
      <c r="N2" s="18"/>
      <c r="O2" s="18"/>
      <c r="P2" s="91"/>
      <c r="Q2" s="59" t="s">
        <v>445</v>
      </c>
      <c r="R2" s="43" t="s">
        <v>274</v>
      </c>
    </row>
    <row r="3" spans="1:18" x14ac:dyDescent="0.15">
      <c r="A3" s="32"/>
      <c r="B3" s="227" t="s">
        <v>507</v>
      </c>
      <c r="C3" s="227"/>
      <c r="D3" s="227"/>
      <c r="E3" s="227"/>
      <c r="F3" s="227"/>
      <c r="G3" s="227"/>
      <c r="H3" s="227"/>
      <c r="I3" s="65" t="s">
        <v>385</v>
      </c>
      <c r="J3" s="227"/>
      <c r="K3" s="227"/>
      <c r="L3" s="227"/>
      <c r="M3" s="227"/>
      <c r="N3" s="227"/>
      <c r="O3" s="227"/>
      <c r="P3" s="159"/>
      <c r="Q3" s="89" t="s">
        <v>388</v>
      </c>
    </row>
    <row r="4" spans="1:18" x14ac:dyDescent="0.15">
      <c r="A4" s="97" t="s">
        <v>141</v>
      </c>
      <c r="B4" s="183"/>
      <c r="C4" s="183"/>
      <c r="D4" s="183"/>
      <c r="E4" s="116"/>
      <c r="F4" s="116" t="s">
        <v>560</v>
      </c>
      <c r="G4" s="116" t="s">
        <v>560</v>
      </c>
      <c r="H4" s="183"/>
      <c r="I4" s="183" t="s">
        <v>285</v>
      </c>
      <c r="J4" s="65"/>
      <c r="K4" s="65" t="s">
        <v>179</v>
      </c>
      <c r="L4" s="183"/>
      <c r="M4" s="183"/>
      <c r="N4" s="183"/>
      <c r="O4" s="183"/>
      <c r="P4" s="58"/>
      <c r="Q4" s="174" t="s">
        <v>178</v>
      </c>
    </row>
    <row r="5" spans="1:18" s="113" customFormat="1" ht="13.5" customHeight="1" x14ac:dyDescent="0.15">
      <c r="A5" s="205" t="s">
        <v>599</v>
      </c>
      <c r="B5" s="28" t="s">
        <v>112</v>
      </c>
      <c r="C5" s="17" t="s">
        <v>398</v>
      </c>
      <c r="D5" s="17" t="s">
        <v>618</v>
      </c>
      <c r="E5" s="107" t="s">
        <v>169</v>
      </c>
      <c r="F5" s="107" t="s">
        <v>217</v>
      </c>
      <c r="G5" s="107" t="s">
        <v>235</v>
      </c>
      <c r="H5" s="107" t="s">
        <v>24</v>
      </c>
      <c r="I5" s="17" t="s">
        <v>351</v>
      </c>
      <c r="J5" s="50" t="s">
        <v>537</v>
      </c>
      <c r="K5" s="50" t="s">
        <v>560</v>
      </c>
      <c r="L5" s="17" t="s">
        <v>185</v>
      </c>
      <c r="M5" s="17" t="s">
        <v>556</v>
      </c>
      <c r="N5" s="17" t="s">
        <v>275</v>
      </c>
      <c r="O5" s="17" t="s">
        <v>181</v>
      </c>
      <c r="P5" s="73" t="s">
        <v>422</v>
      </c>
      <c r="Q5" s="162" t="s">
        <v>155</v>
      </c>
    </row>
    <row r="6" spans="1:18" s="154" customFormat="1" x14ac:dyDescent="0.15">
      <c r="A6" s="154" t="e">
        <f>IF(#REF!="5307",VLOOKUP($B$6,'Drop Down Menus'!P2:R241,3),"")</f>
        <v>#REF!</v>
      </c>
      <c r="B6" s="154" t="e">
        <f>IF(#REF!="5307",+#REF!,"")</f>
        <v>#REF!</v>
      </c>
      <c r="C6" s="154" t="e">
        <f>IF(#REF!="5307",+#REF!,"")</f>
        <v>#REF!</v>
      </c>
      <c r="D6" s="232" t="e">
        <f>IF(#REF!="5307",+'Data Worksheet'!$D$9,"")</f>
        <v>#REF!</v>
      </c>
      <c r="E6" s="70" t="e">
        <f>IF(#REF!="5307",SUM('Data Worksheet'!$B$5:$D$5),"")</f>
        <v>#REF!</v>
      </c>
      <c r="F6" s="70" t="e">
        <f>IF(#REF!="5307",SUM('Data Worksheet'!$B$3:$D$3),"")</f>
        <v>#REF!</v>
      </c>
      <c r="G6" s="70" t="e">
        <f>IF(#REF!="5307",SUM('Data Worksheet'!$B$2:$D$2),"")</f>
        <v>#REF!</v>
      </c>
      <c r="H6" s="70" t="e">
        <f>IF(#REF!="5307",SUM('Data Worksheet'!#REF!),"")</f>
        <v>#REF!</v>
      </c>
      <c r="I6" s="184" t="e">
        <f>IF(#REF!="5307",SUM('Data Worksheet'!#REF!),"")</f>
        <v>#REF!</v>
      </c>
      <c r="J6" s="70" t="e">
        <f>IF(#REF!="5307",SUM('Data Worksheet'!#REF!),"")</f>
        <v>#REF!</v>
      </c>
      <c r="K6" s="70" t="e">
        <f>IF(#REF!="5307",SUM('Data Worksheet'!#REF!),"")</f>
        <v>#REF!</v>
      </c>
      <c r="L6" s="98" t="e">
        <f>+Q6/F6</f>
        <v>#REF!</v>
      </c>
      <c r="M6" s="98" t="e">
        <f>+Q6/G6</f>
        <v>#REF!</v>
      </c>
      <c r="N6" s="98" t="e">
        <f>+Q6/E6</f>
        <v>#REF!</v>
      </c>
      <c r="O6" s="98" t="e">
        <f>E6/F6</f>
        <v>#REF!</v>
      </c>
      <c r="Q6" s="184" t="e">
        <f>IF(#REF!="5307",SUM('Data Worksheet'!#REF!)-SUM('Data Worksheet'!#REF!),"")</f>
        <v>#REF!</v>
      </c>
    </row>
    <row r="9" spans="1:18" ht="16" x14ac:dyDescent="0.2">
      <c r="A9" s="220"/>
      <c r="B9" s="105" t="s">
        <v>569</v>
      </c>
      <c r="C9" s="18"/>
      <c r="D9" s="18"/>
      <c r="E9" s="18"/>
      <c r="F9" s="18"/>
      <c r="G9" s="18"/>
      <c r="H9" s="18"/>
      <c r="I9" s="18"/>
      <c r="J9" s="18"/>
      <c r="K9" s="18"/>
      <c r="L9" s="18"/>
      <c r="M9" s="18"/>
      <c r="N9" s="18"/>
      <c r="O9" s="18"/>
      <c r="P9" s="91"/>
      <c r="Q9" s="59" t="s">
        <v>445</v>
      </c>
    </row>
    <row r="10" spans="1:18" x14ac:dyDescent="0.15">
      <c r="A10" s="32"/>
      <c r="B10" s="227" t="s">
        <v>507</v>
      </c>
      <c r="C10" s="227"/>
      <c r="D10" s="227"/>
      <c r="E10" s="227"/>
      <c r="F10" s="227"/>
      <c r="G10" s="227"/>
      <c r="H10" s="227"/>
      <c r="I10" s="65" t="s">
        <v>385</v>
      </c>
      <c r="J10" s="227"/>
      <c r="K10" s="227" t="s">
        <v>350</v>
      </c>
      <c r="L10" s="227"/>
      <c r="M10" s="227"/>
      <c r="N10" s="227"/>
      <c r="O10" s="227"/>
      <c r="P10" s="159"/>
      <c r="Q10" s="89" t="s">
        <v>388</v>
      </c>
    </row>
    <row r="11" spans="1:18" x14ac:dyDescent="0.15">
      <c r="A11" s="97" t="s">
        <v>141</v>
      </c>
      <c r="B11" s="183"/>
      <c r="C11" s="183"/>
      <c r="D11" s="183"/>
      <c r="E11" s="116"/>
      <c r="F11" s="116" t="s">
        <v>560</v>
      </c>
      <c r="G11" s="116" t="s">
        <v>560</v>
      </c>
      <c r="H11" s="183"/>
      <c r="I11" s="183" t="s">
        <v>285</v>
      </c>
      <c r="J11" s="65"/>
      <c r="K11" s="65" t="s">
        <v>179</v>
      </c>
      <c r="L11" s="183"/>
      <c r="M11" s="183"/>
      <c r="N11" s="183"/>
      <c r="O11" s="183"/>
      <c r="P11" s="58"/>
      <c r="Q11" s="174" t="s">
        <v>178</v>
      </c>
    </row>
    <row r="12" spans="1:18" s="113" customFormat="1" ht="13.5" customHeight="1" x14ac:dyDescent="0.15">
      <c r="A12" s="205" t="s">
        <v>599</v>
      </c>
      <c r="B12" s="28" t="s">
        <v>112</v>
      </c>
      <c r="C12" s="17" t="s">
        <v>398</v>
      </c>
      <c r="D12" s="17" t="s">
        <v>618</v>
      </c>
      <c r="E12" s="107" t="s">
        <v>169</v>
      </c>
      <c r="F12" s="107" t="s">
        <v>217</v>
      </c>
      <c r="G12" s="107" t="s">
        <v>235</v>
      </c>
      <c r="H12" s="107" t="s">
        <v>24</v>
      </c>
      <c r="I12" s="17" t="s">
        <v>351</v>
      </c>
      <c r="J12" s="50" t="s">
        <v>537</v>
      </c>
      <c r="K12" s="50" t="s">
        <v>560</v>
      </c>
      <c r="L12" s="17" t="s">
        <v>185</v>
      </c>
      <c r="M12" s="17" t="s">
        <v>556</v>
      </c>
      <c r="N12" s="17" t="s">
        <v>275</v>
      </c>
      <c r="O12" s="17" t="s">
        <v>181</v>
      </c>
      <c r="P12" s="73" t="s">
        <v>422</v>
      </c>
      <c r="Q12" s="162" t="s">
        <v>155</v>
      </c>
    </row>
    <row r="13" spans="1:18" s="154" customFormat="1" x14ac:dyDescent="0.15">
      <c r="A13" s="154" t="e">
        <f>+A6</f>
        <v>#REF!</v>
      </c>
      <c r="B13" s="154" t="e">
        <f>IF(#REF!="5311",+#REF!,"")</f>
        <v>#REF!</v>
      </c>
      <c r="C13" s="154" t="e">
        <f>IF(#REF!="5311",+#REF!,"")</f>
        <v>#REF!</v>
      </c>
      <c r="D13" s="232" t="e">
        <f>IF(#REF!="5311",+'Data Worksheet'!$D$9,"")</f>
        <v>#REF!</v>
      </c>
      <c r="E13" s="70" t="e">
        <f>IF(#REF!="5311",SUM('Data Worksheet'!$B$5:$D$5),"")</f>
        <v>#REF!</v>
      </c>
      <c r="F13" s="70" t="e">
        <f>IF(#REF!="5311",SUM('Data Worksheet'!$B$3:$D$3),"")</f>
        <v>#REF!</v>
      </c>
      <c r="G13" s="70" t="e">
        <f>IF(#REF!="5311",SUM('Data Worksheet'!$B$2:$D$2),"")</f>
        <v>#REF!</v>
      </c>
      <c r="H13" s="70" t="e">
        <f>IF(#REF!="5311",SUM('Data Worksheet'!#REF!),"")</f>
        <v>#REF!</v>
      </c>
      <c r="I13" s="184" t="e">
        <f>IF(#REF!="5311",SUM('Data Worksheet'!#REF!),"")</f>
        <v>#REF!</v>
      </c>
      <c r="J13" s="70" t="e">
        <f>IF(#REF!="5311",SUM('Data Worksheet'!#REF!),"")</f>
        <v>#REF!</v>
      </c>
      <c r="K13" s="70" t="e">
        <f>IF(#REF!="5311",SUM('Data Worksheet'!#REF!),"")</f>
        <v>#REF!</v>
      </c>
      <c r="L13" s="98" t="e">
        <f>+Q13/F13</f>
        <v>#REF!</v>
      </c>
      <c r="M13" s="98" t="e">
        <f>+Q13/G13</f>
        <v>#REF!</v>
      </c>
      <c r="N13" s="98" t="e">
        <f>+Q13/E13</f>
        <v>#REF!</v>
      </c>
      <c r="O13" s="98" t="e">
        <f>E13/F13</f>
        <v>#REF!</v>
      </c>
      <c r="Q13" s="184" t="e">
        <f>IF(#REF!="5311",SUM('Data Worksheet'!#REF!)-SUM('Data Worksheet'!#REF!),"")</f>
        <v>#REF!</v>
      </c>
    </row>
    <row r="15" spans="1:18" ht="16" x14ac:dyDescent="0.2">
      <c r="A15" s="220"/>
      <c r="B15" s="105" t="s">
        <v>481</v>
      </c>
      <c r="C15" s="18"/>
      <c r="D15" s="18"/>
      <c r="E15" s="18"/>
      <c r="F15" s="18"/>
      <c r="G15" s="18"/>
      <c r="H15" s="18"/>
      <c r="I15" s="18"/>
      <c r="J15" s="18"/>
      <c r="K15" s="18"/>
      <c r="L15" s="18"/>
      <c r="M15" s="18"/>
      <c r="N15" s="18"/>
      <c r="O15" s="18"/>
      <c r="P15" s="18"/>
      <c r="Q15" s="227"/>
    </row>
    <row r="16" spans="1:18" x14ac:dyDescent="0.15">
      <c r="A16" s="32"/>
      <c r="B16" s="227" t="s">
        <v>507</v>
      </c>
      <c r="C16" s="227"/>
      <c r="D16" s="227"/>
      <c r="E16" s="227"/>
      <c r="F16" s="227"/>
      <c r="G16" s="227"/>
      <c r="H16" s="227"/>
      <c r="I16" s="65" t="s">
        <v>385</v>
      </c>
      <c r="J16" s="227"/>
      <c r="K16" s="227" t="s">
        <v>350</v>
      </c>
      <c r="L16" s="227"/>
      <c r="M16" s="227"/>
      <c r="N16" s="227"/>
      <c r="O16" s="227"/>
      <c r="P16" s="227"/>
      <c r="Q16" s="65"/>
    </row>
    <row r="17" spans="1:17" x14ac:dyDescent="0.15">
      <c r="A17" s="97" t="s">
        <v>141</v>
      </c>
      <c r="B17" s="183"/>
      <c r="C17" s="183"/>
      <c r="D17" s="183"/>
      <c r="E17" s="116"/>
      <c r="F17" s="116" t="s">
        <v>560</v>
      </c>
      <c r="G17" s="116" t="s">
        <v>560</v>
      </c>
      <c r="H17" s="183"/>
      <c r="I17" s="183" t="s">
        <v>285</v>
      </c>
      <c r="J17" s="65"/>
      <c r="K17" s="65" t="s">
        <v>179</v>
      </c>
      <c r="L17" s="183"/>
      <c r="M17" s="183"/>
      <c r="N17" s="183"/>
      <c r="O17" s="183"/>
      <c r="P17" s="126"/>
      <c r="Q17" s="183"/>
    </row>
    <row r="18" spans="1:17" s="113" customFormat="1" ht="13.5" customHeight="1" x14ac:dyDescent="0.15">
      <c r="A18" s="205" t="s">
        <v>599</v>
      </c>
      <c r="B18" s="28" t="s">
        <v>112</v>
      </c>
      <c r="C18" s="17" t="s">
        <v>398</v>
      </c>
      <c r="D18" s="17" t="s">
        <v>618</v>
      </c>
      <c r="E18" s="107" t="s">
        <v>169</v>
      </c>
      <c r="F18" s="107" t="s">
        <v>217</v>
      </c>
      <c r="G18" s="107" t="s">
        <v>235</v>
      </c>
      <c r="H18" s="107" t="s">
        <v>24</v>
      </c>
      <c r="I18" s="17" t="s">
        <v>351</v>
      </c>
      <c r="J18" s="50" t="s">
        <v>537</v>
      </c>
      <c r="K18" s="50" t="s">
        <v>560</v>
      </c>
      <c r="L18" s="17" t="s">
        <v>185</v>
      </c>
      <c r="M18" s="17" t="s">
        <v>556</v>
      </c>
      <c r="N18" s="17" t="s">
        <v>275</v>
      </c>
      <c r="O18" s="17" t="s">
        <v>181</v>
      </c>
      <c r="P18" s="17" t="s">
        <v>422</v>
      </c>
      <c r="Q18" s="34"/>
    </row>
    <row r="19" spans="1:17" s="154" customFormat="1" x14ac:dyDescent="0.15">
      <c r="A19" s="154" t="e">
        <f>+A6</f>
        <v>#REF!</v>
      </c>
      <c r="B19" s="154" t="e">
        <f>+#REF!</f>
        <v>#REF!</v>
      </c>
      <c r="C19" s="154" t="e">
        <f>+#REF!</f>
        <v>#REF!</v>
      </c>
      <c r="D19" s="232">
        <f>+'JARC, 5310, New Freedom'!D20</f>
        <v>0</v>
      </c>
      <c r="E19" s="70" t="e">
        <f>SUM('JARC, 5310, New Freedom'!B15:D15)</f>
        <v>#REF!</v>
      </c>
      <c r="F19" s="70">
        <f>SUM('JARC, 5310, New Freedom'!B10:D10)</f>
        <v>0</v>
      </c>
      <c r="G19" s="70">
        <f>SUM('JARC, 5310, New Freedom'!B5:D5)</f>
        <v>0</v>
      </c>
      <c r="H19" s="70"/>
      <c r="I19" s="184">
        <f>SUM('JARC, 5310, New Freedom'!B47:D47)</f>
        <v>0</v>
      </c>
      <c r="J19" s="70">
        <f>SUM('JARC, 5310, New Freedom'!B35:D35)</f>
        <v>0</v>
      </c>
      <c r="K19" s="70">
        <f>SUM('JARC, 5310, New Freedom'!B40:D40)</f>
        <v>0</v>
      </c>
      <c r="L19" s="98" t="e">
        <f>I19/F19</f>
        <v>#DIV/0!</v>
      </c>
      <c r="M19" s="98" t="e">
        <f>I19/G19</f>
        <v>#DIV/0!</v>
      </c>
      <c r="N19" s="98" t="e">
        <f>I19/E19</f>
        <v>#REF!</v>
      </c>
      <c r="O19" s="98" t="e">
        <f>E19/F19</f>
        <v>#REF!</v>
      </c>
      <c r="Q19" s="184"/>
    </row>
    <row r="20" spans="1:17" x14ac:dyDescent="0.15">
      <c r="Q20" s="126"/>
    </row>
    <row r="21" spans="1:17" ht="16" x14ac:dyDescent="0.2">
      <c r="A21" s="220"/>
      <c r="B21" s="105" t="s">
        <v>555</v>
      </c>
      <c r="C21" s="18"/>
      <c r="D21" s="18"/>
      <c r="E21" s="18"/>
      <c r="F21" s="18"/>
      <c r="G21" s="18"/>
      <c r="H21" s="18"/>
      <c r="I21" s="18"/>
      <c r="J21" s="18"/>
      <c r="K21" s="18"/>
      <c r="L21" s="18"/>
      <c r="M21" s="18"/>
      <c r="N21" s="18"/>
      <c r="O21" s="18"/>
      <c r="P21" s="18"/>
      <c r="Q21" s="227"/>
    </row>
    <row r="22" spans="1:17" x14ac:dyDescent="0.15">
      <c r="A22" s="32"/>
      <c r="B22" s="227" t="s">
        <v>507</v>
      </c>
      <c r="C22" s="227"/>
      <c r="D22" s="227"/>
      <c r="E22" s="227"/>
      <c r="F22" s="227"/>
      <c r="G22" s="227"/>
      <c r="H22" s="227"/>
      <c r="I22" s="65" t="s">
        <v>385</v>
      </c>
      <c r="J22" s="227"/>
      <c r="K22" s="227" t="s">
        <v>350</v>
      </c>
      <c r="L22" s="227"/>
      <c r="M22" s="227"/>
      <c r="N22" s="227"/>
      <c r="O22" s="227"/>
      <c r="P22" s="227"/>
      <c r="Q22" s="65"/>
    </row>
    <row r="23" spans="1:17" x14ac:dyDescent="0.15">
      <c r="A23" s="97" t="s">
        <v>141</v>
      </c>
      <c r="B23" s="183"/>
      <c r="C23" s="183"/>
      <c r="D23" s="183"/>
      <c r="E23" s="116"/>
      <c r="F23" s="116" t="s">
        <v>560</v>
      </c>
      <c r="G23" s="116" t="s">
        <v>560</v>
      </c>
      <c r="H23" s="183"/>
      <c r="I23" s="183" t="s">
        <v>285</v>
      </c>
      <c r="J23" s="65"/>
      <c r="K23" s="65" t="s">
        <v>179</v>
      </c>
      <c r="L23" s="183"/>
      <c r="M23" s="183"/>
      <c r="N23" s="183"/>
      <c r="O23" s="183"/>
      <c r="P23" s="126"/>
      <c r="Q23" s="183"/>
    </row>
    <row r="24" spans="1:17" s="113" customFormat="1" ht="13.5" customHeight="1" x14ac:dyDescent="0.15">
      <c r="A24" s="205" t="s">
        <v>599</v>
      </c>
      <c r="B24" s="28" t="s">
        <v>112</v>
      </c>
      <c r="C24" s="17" t="s">
        <v>398</v>
      </c>
      <c r="D24" s="17" t="s">
        <v>618</v>
      </c>
      <c r="E24" s="107" t="s">
        <v>169</v>
      </c>
      <c r="F24" s="107" t="s">
        <v>217</v>
      </c>
      <c r="G24" s="107" t="s">
        <v>235</v>
      </c>
      <c r="H24" s="107" t="s">
        <v>24</v>
      </c>
      <c r="I24" s="17" t="s">
        <v>351</v>
      </c>
      <c r="J24" s="50" t="s">
        <v>537</v>
      </c>
      <c r="K24" s="50" t="s">
        <v>560</v>
      </c>
      <c r="L24" s="17" t="s">
        <v>185</v>
      </c>
      <c r="M24" s="17" t="s">
        <v>556</v>
      </c>
      <c r="N24" s="17" t="s">
        <v>275</v>
      </c>
      <c r="O24" s="17" t="s">
        <v>181</v>
      </c>
      <c r="P24" s="17" t="s">
        <v>422</v>
      </c>
      <c r="Q24" s="34"/>
    </row>
    <row r="25" spans="1:17" s="154" customFormat="1" x14ac:dyDescent="0.15">
      <c r="A25" s="154" t="e">
        <f>+A6</f>
        <v>#REF!</v>
      </c>
      <c r="B25" s="154" t="e">
        <f>+#REF!</f>
        <v>#REF!</v>
      </c>
      <c r="C25" s="154" t="e">
        <f>+#REF!</f>
        <v>#REF!</v>
      </c>
      <c r="D25" s="70">
        <f>+'JARC, 5310, New Freedom'!D21</f>
        <v>0</v>
      </c>
      <c r="E25" s="70" t="e">
        <f>SUM('JARC, 5310, New Freedom'!B16:D16)</f>
        <v>#REF!</v>
      </c>
      <c r="F25" s="70">
        <f>SUM('JARC, 5310, New Freedom'!B11:D11)</f>
        <v>0</v>
      </c>
      <c r="G25" s="70">
        <f>SUM('JARC, 5310, New Freedom'!B6:D6)</f>
        <v>0</v>
      </c>
      <c r="I25" s="39">
        <f>SUM('JARC, 5310, New Freedom'!B48:D48)</f>
        <v>0</v>
      </c>
      <c r="J25" s="154">
        <f>SUM('JARC, 5310, New Freedom'!B36:D36)</f>
        <v>0</v>
      </c>
      <c r="K25" s="154">
        <f>SUM('JARC, 5310, New Freedom'!B41:D41)</f>
        <v>0</v>
      </c>
      <c r="L25" s="98" t="e">
        <f>I25/F25</f>
        <v>#DIV/0!</v>
      </c>
      <c r="M25" s="98" t="e">
        <f>I25/G25</f>
        <v>#DIV/0!</v>
      </c>
      <c r="N25" s="98" t="e">
        <f>I25/E25</f>
        <v>#REF!</v>
      </c>
      <c r="O25" s="98" t="e">
        <f>E25/F25</f>
        <v>#REF!</v>
      </c>
      <c r="Q25" s="122"/>
    </row>
    <row r="26" spans="1:17" x14ac:dyDescent="0.15">
      <c r="Q26" s="126"/>
    </row>
    <row r="27" spans="1:17" ht="16" x14ac:dyDescent="0.2">
      <c r="A27" s="220"/>
      <c r="B27" s="105" t="s">
        <v>84</v>
      </c>
      <c r="C27" s="18"/>
      <c r="D27" s="18"/>
      <c r="E27" s="18"/>
      <c r="F27" s="18"/>
      <c r="G27" s="18"/>
      <c r="H27" s="18"/>
      <c r="I27" s="18"/>
      <c r="J27" s="18"/>
      <c r="K27" s="18"/>
      <c r="L27" s="18"/>
      <c r="M27" s="18"/>
      <c r="N27" s="18"/>
      <c r="O27" s="18"/>
      <c r="P27" s="18"/>
      <c r="Q27" s="227"/>
    </row>
    <row r="28" spans="1:17" x14ac:dyDescent="0.15">
      <c r="A28" s="32"/>
      <c r="B28" s="227" t="s">
        <v>507</v>
      </c>
      <c r="C28" s="227"/>
      <c r="D28" s="227"/>
      <c r="E28" s="227"/>
      <c r="F28" s="227"/>
      <c r="G28" s="227"/>
      <c r="H28" s="227"/>
      <c r="I28" s="65" t="s">
        <v>385</v>
      </c>
      <c r="J28" s="227"/>
      <c r="K28" s="227" t="s">
        <v>350</v>
      </c>
      <c r="L28" s="227"/>
      <c r="M28" s="227"/>
      <c r="N28" s="227"/>
      <c r="O28" s="227"/>
      <c r="P28" s="227"/>
      <c r="Q28" s="65"/>
    </row>
    <row r="29" spans="1:17" x14ac:dyDescent="0.15">
      <c r="A29" s="97" t="s">
        <v>141</v>
      </c>
      <c r="B29" s="183"/>
      <c r="C29" s="183"/>
      <c r="D29" s="183"/>
      <c r="E29" s="116"/>
      <c r="F29" s="116" t="s">
        <v>560</v>
      </c>
      <c r="G29" s="116" t="s">
        <v>560</v>
      </c>
      <c r="H29" s="183"/>
      <c r="I29" s="183" t="s">
        <v>285</v>
      </c>
      <c r="J29" s="65"/>
      <c r="K29" s="65" t="s">
        <v>179</v>
      </c>
      <c r="L29" s="183"/>
      <c r="M29" s="183"/>
      <c r="N29" s="183"/>
      <c r="O29" s="183"/>
      <c r="P29" s="126"/>
      <c r="Q29" s="183"/>
    </row>
    <row r="30" spans="1:17" s="113" customFormat="1" ht="13.5" customHeight="1" x14ac:dyDescent="0.15">
      <c r="A30" s="205" t="s">
        <v>599</v>
      </c>
      <c r="B30" s="28" t="s">
        <v>112</v>
      </c>
      <c r="C30" s="17" t="s">
        <v>398</v>
      </c>
      <c r="D30" s="17" t="s">
        <v>618</v>
      </c>
      <c r="E30" s="107" t="s">
        <v>169</v>
      </c>
      <c r="F30" s="107" t="s">
        <v>217</v>
      </c>
      <c r="G30" s="107" t="s">
        <v>235</v>
      </c>
      <c r="H30" s="107" t="s">
        <v>24</v>
      </c>
      <c r="I30" s="17" t="s">
        <v>351</v>
      </c>
      <c r="J30" s="50" t="s">
        <v>537</v>
      </c>
      <c r="K30" s="50" t="s">
        <v>560</v>
      </c>
      <c r="L30" s="17" t="s">
        <v>185</v>
      </c>
      <c r="M30" s="17" t="s">
        <v>556</v>
      </c>
      <c r="N30" s="17" t="s">
        <v>275</v>
      </c>
      <c r="O30" s="17" t="s">
        <v>181</v>
      </c>
      <c r="P30" s="17" t="s">
        <v>422</v>
      </c>
      <c r="Q30" s="34"/>
    </row>
    <row r="31" spans="1:17" s="154" customFormat="1" x14ac:dyDescent="0.15">
      <c r="A31" s="154" t="e">
        <f>+A6</f>
        <v>#REF!</v>
      </c>
      <c r="B31" s="154" t="e">
        <f>+#REF!</f>
        <v>#REF!</v>
      </c>
      <c r="C31" s="154" t="e">
        <f>+#REF!</f>
        <v>#REF!</v>
      </c>
      <c r="D31" s="70">
        <f>+'JARC, 5310, New Freedom'!D22</f>
        <v>0</v>
      </c>
      <c r="E31" s="70" t="e">
        <f>SUM('JARC, 5310, New Freedom'!B17:D17)</f>
        <v>#REF!</v>
      </c>
      <c r="F31" s="70">
        <f>SUM('JARC, 5310, New Freedom'!B12:D12)</f>
        <v>0</v>
      </c>
      <c r="G31" s="70">
        <f>SUM('JARC, 5310, New Freedom'!B7:D7)</f>
        <v>0</v>
      </c>
      <c r="I31" s="39">
        <f>SUM('JARC, 5310, New Freedom'!B49:D49)</f>
        <v>0</v>
      </c>
      <c r="J31" s="154">
        <f>SUM('JARC, 5310, New Freedom'!B37:D37)</f>
        <v>0</v>
      </c>
      <c r="K31" s="154">
        <f>SUM('JARC, 5310, New Freedom'!B42:D42)</f>
        <v>0</v>
      </c>
      <c r="L31" s="98" t="e">
        <f>#REF!/#REF!</f>
        <v>#REF!</v>
      </c>
      <c r="M31" s="98" t="e">
        <f>#REF!/#REF!</f>
        <v>#REF!</v>
      </c>
      <c r="N31" s="98" t="e">
        <f>#REF!/#REF!</f>
        <v>#REF!</v>
      </c>
      <c r="O31" s="98" t="e">
        <f>#REF!/#REF!</f>
        <v>#REF!</v>
      </c>
      <c r="Q31" s="122"/>
    </row>
    <row r="32" spans="1:17" s="126" customFormat="1" x14ac:dyDescent="0.15"/>
  </sheetData>
  <pageMargins left="0.24027777777777778" right="0.2" top="0.98402777777777772" bottom="0.98402777777777772" header="0.51180555555555551" footer="0.51180555555555551"/>
  <pageSetup firstPageNumber="0" orientation="landscape"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Q36"/>
  <sheetViews>
    <sheetView workbookViewId="0">
      <selection activeCell="K31" sqref="K31"/>
    </sheetView>
  </sheetViews>
  <sheetFormatPr baseColWidth="10" defaultColWidth="9.1640625" defaultRowHeight="13" x14ac:dyDescent="0.15"/>
  <cols>
    <col min="1" max="1" width="11" style="43" customWidth="1"/>
    <col min="2" max="2" width="38" style="43" customWidth="1"/>
    <col min="3" max="3" width="12.83203125" style="43" customWidth="1"/>
    <col min="4" max="4" width="13.33203125" style="43" customWidth="1"/>
    <col min="5" max="5" width="12.1640625" style="43" customWidth="1"/>
    <col min="6" max="6" width="11.33203125" style="43" customWidth="1"/>
    <col min="7" max="7" width="13.5" style="43" customWidth="1"/>
    <col min="8" max="8" width="14.33203125" style="43" customWidth="1"/>
    <col min="9" max="9" width="16.83203125" style="43" customWidth="1"/>
    <col min="10" max="10" width="14.83203125" style="43" customWidth="1"/>
    <col min="11" max="11" width="14.1640625" style="43" customWidth="1"/>
    <col min="12" max="12" width="14.5" style="43" customWidth="1"/>
    <col min="13" max="13" width="12.5" style="43" customWidth="1"/>
    <col min="14" max="14" width="10.5" style="43" customWidth="1"/>
    <col min="15" max="15" width="12.83203125" style="43" customWidth="1"/>
    <col min="16" max="16" width="17.33203125" style="43" customWidth="1"/>
    <col min="17" max="17" width="22" style="43" customWidth="1"/>
    <col min="18" max="18" width="18" style="43" customWidth="1"/>
    <col min="19" max="19" width="10.1640625" style="43" customWidth="1"/>
    <col min="20" max="20" width="16" style="43" customWidth="1"/>
    <col min="21" max="21" width="12.1640625" style="43" customWidth="1"/>
    <col min="22" max="22" width="14.5" style="43" customWidth="1"/>
    <col min="23" max="23" width="9.83203125" style="43" customWidth="1"/>
    <col min="24" max="24" width="9.1640625" style="43" customWidth="1"/>
    <col min="25" max="25" width="18.6640625" style="43" customWidth="1"/>
    <col min="26" max="26" width="15.83203125" style="43" customWidth="1"/>
    <col min="27" max="28" width="11.33203125" style="43" customWidth="1"/>
    <col min="29" max="29" width="13.83203125" style="43" customWidth="1"/>
    <col min="30" max="30" width="11.83203125" style="43" customWidth="1"/>
    <col min="31" max="31" width="12.33203125" style="43" customWidth="1"/>
    <col min="32" max="32" width="12.5" style="43" customWidth="1"/>
    <col min="33" max="33" width="17.33203125" style="43" customWidth="1"/>
    <col min="34" max="34" width="11" style="43" customWidth="1"/>
    <col min="35" max="16384" width="9.1640625" style="43"/>
  </cols>
  <sheetData>
    <row r="1" spans="1:17" ht="18" x14ac:dyDescent="0.2">
      <c r="A1" s="94" t="s">
        <v>363</v>
      </c>
      <c r="C1" s="94" t="e">
        <f>+#REF!</f>
        <v>#REF!</v>
      </c>
      <c r="K1" s="43" t="s">
        <v>350</v>
      </c>
    </row>
    <row r="2" spans="1:17" ht="16" x14ac:dyDescent="0.2">
      <c r="A2" s="220"/>
      <c r="B2" s="105" t="s">
        <v>216</v>
      </c>
      <c r="C2" s="18"/>
      <c r="D2" s="18"/>
      <c r="E2" s="18"/>
      <c r="F2" s="18"/>
      <c r="G2" s="18"/>
      <c r="H2" s="18"/>
      <c r="I2" s="18"/>
      <c r="J2" s="18"/>
      <c r="K2" s="18"/>
      <c r="L2" s="18"/>
      <c r="M2" s="18"/>
      <c r="N2" s="18"/>
      <c r="O2" s="18"/>
      <c r="P2" s="91"/>
      <c r="Q2" s="59" t="s">
        <v>445</v>
      </c>
    </row>
    <row r="3" spans="1:17" x14ac:dyDescent="0.15">
      <c r="A3" s="32"/>
      <c r="B3" s="227" t="s">
        <v>507</v>
      </c>
      <c r="C3" s="227"/>
      <c r="D3" s="227"/>
      <c r="E3" s="227"/>
      <c r="F3" s="227"/>
      <c r="G3" s="227"/>
      <c r="H3" s="227"/>
      <c r="I3" s="65" t="s">
        <v>385</v>
      </c>
      <c r="J3" s="227"/>
      <c r="K3" s="227"/>
      <c r="L3" s="227"/>
      <c r="M3" s="227"/>
      <c r="N3" s="227"/>
      <c r="O3" s="227"/>
      <c r="P3" s="159"/>
      <c r="Q3" s="89" t="s">
        <v>388</v>
      </c>
    </row>
    <row r="4" spans="1:17" x14ac:dyDescent="0.15">
      <c r="A4" s="97" t="s">
        <v>141</v>
      </c>
      <c r="B4" s="183"/>
      <c r="C4" s="183"/>
      <c r="D4" s="183"/>
      <c r="E4" s="116"/>
      <c r="F4" s="116" t="s">
        <v>560</v>
      </c>
      <c r="G4" s="116" t="s">
        <v>560</v>
      </c>
      <c r="H4" s="183"/>
      <c r="I4" s="183" t="s">
        <v>285</v>
      </c>
      <c r="J4" s="65"/>
      <c r="K4" s="65" t="s">
        <v>179</v>
      </c>
      <c r="L4" s="183"/>
      <c r="M4" s="183"/>
      <c r="N4" s="183"/>
      <c r="O4" s="183"/>
      <c r="P4" s="58"/>
      <c r="Q4" s="174" t="s">
        <v>178</v>
      </c>
    </row>
    <row r="5" spans="1:17" s="113" customFormat="1" ht="13.5" customHeight="1" x14ac:dyDescent="0.15">
      <c r="A5" s="205" t="s">
        <v>599</v>
      </c>
      <c r="B5" s="28" t="s">
        <v>112</v>
      </c>
      <c r="C5" s="17" t="s">
        <v>398</v>
      </c>
      <c r="D5" s="17" t="s">
        <v>618</v>
      </c>
      <c r="E5" s="107" t="s">
        <v>169</v>
      </c>
      <c r="F5" s="107" t="s">
        <v>217</v>
      </c>
      <c r="G5" s="107" t="s">
        <v>235</v>
      </c>
      <c r="H5" s="107" t="s">
        <v>24</v>
      </c>
      <c r="I5" s="17" t="s">
        <v>351</v>
      </c>
      <c r="J5" s="50" t="s">
        <v>537</v>
      </c>
      <c r="K5" s="50" t="s">
        <v>560</v>
      </c>
      <c r="L5" s="17" t="s">
        <v>185</v>
      </c>
      <c r="M5" s="17" t="s">
        <v>556</v>
      </c>
      <c r="N5" s="17" t="s">
        <v>275</v>
      </c>
      <c r="O5" s="17" t="s">
        <v>181</v>
      </c>
      <c r="P5" s="73" t="s">
        <v>422</v>
      </c>
      <c r="Q5" s="162" t="s">
        <v>155</v>
      </c>
    </row>
    <row r="6" spans="1:17" s="154" customFormat="1" x14ac:dyDescent="0.15">
      <c r="A6" s="154" t="e">
        <f>IF(#REF!="5307",VLOOKUP($B$6,'Drop Down Menus'!P2:R241,3),"")</f>
        <v>#REF!</v>
      </c>
      <c r="B6" s="154" t="e">
        <f>IF(#REF!="5307",+#REF!,"")</f>
        <v>#REF!</v>
      </c>
      <c r="C6" s="154" t="e">
        <f>IF(#REF!="5307",+#REF!,"")</f>
        <v>#REF!</v>
      </c>
      <c r="D6" s="232" t="e">
        <f>IF(#REF!="5307",+'Data Worksheet'!$G$9,"")</f>
        <v>#REF!</v>
      </c>
      <c r="E6" s="70" t="e">
        <f>IF(#REF!="5307",SUM('Data Worksheet'!$E$5:$G$5),"")</f>
        <v>#REF!</v>
      </c>
      <c r="F6" s="70" t="e">
        <f>IF(#REF!="5307",SUM('Data Worksheet'!$E$3:$G$3),"")</f>
        <v>#REF!</v>
      </c>
      <c r="G6" s="70" t="e">
        <f>IF(#REF!="5307",SUM('Data Worksheet'!$E$2:$G$2),"")</f>
        <v>#REF!</v>
      </c>
      <c r="H6" s="70" t="e">
        <f>IF(#REF!="5307",SUM('Data Worksheet'!#REF!),"")</f>
        <v>#REF!</v>
      </c>
      <c r="I6" s="184" t="e">
        <f>IF(#REF!="5307",SUM('Data Worksheet'!#REF!),"")</f>
        <v>#REF!</v>
      </c>
      <c r="J6" s="70" t="e">
        <f>IF(#REF!="5307",SUM('Data Worksheet'!#REF!),"")</f>
        <v>#REF!</v>
      </c>
      <c r="K6" s="70" t="e">
        <f>IF(#REF!="5307",SUM('Data Worksheet'!#REF!),"")</f>
        <v>#REF!</v>
      </c>
      <c r="L6" s="98" t="e">
        <f>+Q6/F6</f>
        <v>#REF!</v>
      </c>
      <c r="M6" s="98" t="e">
        <f>+Q6/G6</f>
        <v>#REF!</v>
      </c>
      <c r="N6" s="98" t="e">
        <f>+Q6/E6</f>
        <v>#REF!</v>
      </c>
      <c r="O6" s="98" t="e">
        <f>E6/F6</f>
        <v>#REF!</v>
      </c>
      <c r="Q6" s="184" t="e">
        <f>IF(#REF!="5307",SUM('Data Worksheet'!#REF!)-SUM('Data Worksheet'!#REF!),"")</f>
        <v>#REF!</v>
      </c>
    </row>
    <row r="9" spans="1:17" ht="16" x14ac:dyDescent="0.2">
      <c r="A9" s="220"/>
      <c r="B9" s="105" t="s">
        <v>569</v>
      </c>
      <c r="C9" s="18"/>
      <c r="D9" s="18"/>
      <c r="E9" s="18"/>
      <c r="F9" s="18"/>
      <c r="G9" s="18"/>
      <c r="H9" s="18"/>
      <c r="I9" s="18"/>
      <c r="J9" s="18"/>
      <c r="K9" s="18"/>
      <c r="L9" s="18"/>
      <c r="M9" s="18"/>
      <c r="N9" s="18"/>
      <c r="O9" s="18"/>
      <c r="P9" s="91"/>
      <c r="Q9" s="59" t="s">
        <v>445</v>
      </c>
    </row>
    <row r="10" spans="1:17" x14ac:dyDescent="0.15">
      <c r="A10" s="32"/>
      <c r="B10" s="227" t="s">
        <v>507</v>
      </c>
      <c r="C10" s="227"/>
      <c r="D10" s="227"/>
      <c r="E10" s="227"/>
      <c r="F10" s="227"/>
      <c r="G10" s="227"/>
      <c r="H10" s="227"/>
      <c r="I10" s="65" t="s">
        <v>385</v>
      </c>
      <c r="J10" s="227"/>
      <c r="K10" s="227" t="s">
        <v>350</v>
      </c>
      <c r="L10" s="227"/>
      <c r="M10" s="227"/>
      <c r="N10" s="227"/>
      <c r="O10" s="227"/>
      <c r="P10" s="159"/>
      <c r="Q10" s="89" t="s">
        <v>388</v>
      </c>
    </row>
    <row r="11" spans="1:17" x14ac:dyDescent="0.15">
      <c r="A11" s="97" t="s">
        <v>141</v>
      </c>
      <c r="B11" s="183"/>
      <c r="C11" s="183"/>
      <c r="D11" s="183"/>
      <c r="E11" s="116"/>
      <c r="F11" s="116" t="s">
        <v>560</v>
      </c>
      <c r="G11" s="116" t="s">
        <v>560</v>
      </c>
      <c r="H11" s="183"/>
      <c r="I11" s="183" t="s">
        <v>285</v>
      </c>
      <c r="J11" s="65"/>
      <c r="K11" s="65" t="s">
        <v>179</v>
      </c>
      <c r="L11" s="183"/>
      <c r="M11" s="183"/>
      <c r="N11" s="183"/>
      <c r="O11" s="183"/>
      <c r="P11" s="58"/>
      <c r="Q11" s="174" t="s">
        <v>178</v>
      </c>
    </row>
    <row r="12" spans="1:17" s="113" customFormat="1" ht="13.5" customHeight="1" x14ac:dyDescent="0.15">
      <c r="A12" s="205" t="s">
        <v>599</v>
      </c>
      <c r="B12" s="28" t="s">
        <v>112</v>
      </c>
      <c r="C12" s="17" t="s">
        <v>398</v>
      </c>
      <c r="D12" s="17" t="s">
        <v>618</v>
      </c>
      <c r="E12" s="107" t="s">
        <v>169</v>
      </c>
      <c r="F12" s="107" t="s">
        <v>217</v>
      </c>
      <c r="G12" s="107" t="s">
        <v>235</v>
      </c>
      <c r="H12" s="107" t="s">
        <v>24</v>
      </c>
      <c r="I12" s="17" t="s">
        <v>351</v>
      </c>
      <c r="J12" s="50" t="s">
        <v>537</v>
      </c>
      <c r="K12" s="50" t="s">
        <v>560</v>
      </c>
      <c r="L12" s="17" t="s">
        <v>185</v>
      </c>
      <c r="M12" s="17" t="s">
        <v>556</v>
      </c>
      <c r="N12" s="17" t="s">
        <v>275</v>
      </c>
      <c r="O12" s="17" t="s">
        <v>181</v>
      </c>
      <c r="P12" s="73" t="s">
        <v>422</v>
      </c>
      <c r="Q12" s="162" t="s">
        <v>155</v>
      </c>
    </row>
    <row r="13" spans="1:17" s="154" customFormat="1" x14ac:dyDescent="0.15">
      <c r="A13" s="154" t="e">
        <f>+A6</f>
        <v>#REF!</v>
      </c>
      <c r="B13" s="154" t="e">
        <f>IF(#REF!="5311",+#REF!,"")</f>
        <v>#REF!</v>
      </c>
      <c r="C13" s="154" t="e">
        <f>IF(#REF!="5311",+#REF!,"")</f>
        <v>#REF!</v>
      </c>
      <c r="D13" s="232" t="e">
        <f>IF(#REF!="5311",+'Data Worksheet'!$G$9,"")</f>
        <v>#REF!</v>
      </c>
      <c r="E13" s="70" t="e">
        <f>IF(#REF!="5311",SUM('Data Worksheet'!$E$5:$G$5),"")</f>
        <v>#REF!</v>
      </c>
      <c r="F13" s="70" t="e">
        <f>IF(#REF!="5311",SUM('Data Worksheet'!$E$3:$G$3),"")</f>
        <v>#REF!</v>
      </c>
      <c r="G13" s="70" t="e">
        <f>IF(#REF!="5311",SUM('Data Worksheet'!$E$2:$G$2),"")</f>
        <v>#REF!</v>
      </c>
      <c r="H13" s="70" t="e">
        <f>IF(#REF!="5311",SUM('Data Worksheet'!#REF!),"")</f>
        <v>#REF!</v>
      </c>
      <c r="I13" s="184" t="e">
        <f>IF(#REF!="5311",SUM('Data Worksheet'!#REF!),"")</f>
        <v>#REF!</v>
      </c>
      <c r="J13" s="70" t="e">
        <f>IF(#REF!="5311",SUM('Data Worksheet'!#REF!),"")</f>
        <v>#REF!</v>
      </c>
      <c r="K13" s="70" t="e">
        <f>IF(#REF!="5311",SUM('Data Worksheet'!#REF!),"")</f>
        <v>#REF!</v>
      </c>
      <c r="L13" s="98" t="e">
        <f>+Q13/F13</f>
        <v>#REF!</v>
      </c>
      <c r="M13" s="98" t="e">
        <f>+Q13/G13</f>
        <v>#REF!</v>
      </c>
      <c r="N13" s="98" t="e">
        <f>+Q13/E13</f>
        <v>#REF!</v>
      </c>
      <c r="O13" s="98" t="e">
        <f>E13/F13</f>
        <v>#REF!</v>
      </c>
      <c r="Q13" s="184" t="e">
        <f>IF(#REF!="5311",SUM('Data Worksheet'!#REF!)-SUM('Data Worksheet'!#REF!),"")</f>
        <v>#REF!</v>
      </c>
    </row>
    <row r="15" spans="1:17" ht="16" x14ac:dyDescent="0.2">
      <c r="A15" s="220"/>
      <c r="B15" s="105" t="s">
        <v>481</v>
      </c>
      <c r="C15" s="18"/>
      <c r="D15" s="18"/>
      <c r="E15" s="18"/>
      <c r="F15" s="18"/>
      <c r="G15" s="18"/>
      <c r="H15" s="18"/>
      <c r="I15" s="18"/>
      <c r="J15" s="18"/>
      <c r="K15" s="18"/>
      <c r="L15" s="18"/>
      <c r="M15" s="18"/>
      <c r="N15" s="18"/>
      <c r="O15" s="18"/>
      <c r="P15" s="18"/>
      <c r="Q15" s="227"/>
    </row>
    <row r="16" spans="1:17" x14ac:dyDescent="0.15">
      <c r="A16" s="32"/>
      <c r="B16" s="227" t="s">
        <v>507</v>
      </c>
      <c r="C16" s="227"/>
      <c r="D16" s="227"/>
      <c r="E16" s="227"/>
      <c r="F16" s="227"/>
      <c r="G16" s="227"/>
      <c r="H16" s="227"/>
      <c r="I16" s="65" t="s">
        <v>385</v>
      </c>
      <c r="J16" s="227"/>
      <c r="K16" s="227" t="s">
        <v>350</v>
      </c>
      <c r="L16" s="227"/>
      <c r="M16" s="227"/>
      <c r="N16" s="227"/>
      <c r="O16" s="227"/>
      <c r="P16" s="227"/>
      <c r="Q16" s="65"/>
    </row>
    <row r="17" spans="1:17" x14ac:dyDescent="0.15">
      <c r="A17" s="97" t="s">
        <v>141</v>
      </c>
      <c r="B17" s="183"/>
      <c r="C17" s="183"/>
      <c r="D17" s="183"/>
      <c r="E17" s="116"/>
      <c r="F17" s="116" t="s">
        <v>560</v>
      </c>
      <c r="G17" s="116" t="s">
        <v>560</v>
      </c>
      <c r="H17" s="183"/>
      <c r="I17" s="183" t="s">
        <v>285</v>
      </c>
      <c r="J17" s="65"/>
      <c r="K17" s="65" t="s">
        <v>179</v>
      </c>
      <c r="L17" s="183"/>
      <c r="M17" s="183"/>
      <c r="N17" s="183"/>
      <c r="O17" s="183"/>
      <c r="P17" s="126"/>
      <c r="Q17" s="183"/>
    </row>
    <row r="18" spans="1:17" s="113" customFormat="1" ht="13.5" customHeight="1" x14ac:dyDescent="0.15">
      <c r="A18" s="205" t="s">
        <v>599</v>
      </c>
      <c r="B18" s="28" t="s">
        <v>112</v>
      </c>
      <c r="C18" s="17" t="s">
        <v>398</v>
      </c>
      <c r="D18" s="17" t="s">
        <v>618</v>
      </c>
      <c r="E18" s="107" t="s">
        <v>169</v>
      </c>
      <c r="F18" s="107" t="s">
        <v>217</v>
      </c>
      <c r="G18" s="107" t="s">
        <v>235</v>
      </c>
      <c r="H18" s="107" t="s">
        <v>24</v>
      </c>
      <c r="I18" s="17" t="s">
        <v>351</v>
      </c>
      <c r="J18" s="50" t="s">
        <v>537</v>
      </c>
      <c r="K18" s="50" t="s">
        <v>560</v>
      </c>
      <c r="L18" s="17" t="s">
        <v>185</v>
      </c>
      <c r="M18" s="17" t="s">
        <v>556</v>
      </c>
      <c r="N18" s="17" t="s">
        <v>275</v>
      </c>
      <c r="O18" s="17" t="s">
        <v>181</v>
      </c>
      <c r="P18" s="17" t="s">
        <v>422</v>
      </c>
      <c r="Q18" s="34"/>
    </row>
    <row r="19" spans="1:17" s="154" customFormat="1" x14ac:dyDescent="0.15">
      <c r="A19" s="154" t="e">
        <f>+A6</f>
        <v>#REF!</v>
      </c>
      <c r="B19" s="154" t="e">
        <f>+#REF!</f>
        <v>#REF!</v>
      </c>
      <c r="C19" s="154" t="e">
        <f>+#REF!</f>
        <v>#REF!</v>
      </c>
      <c r="D19" s="232">
        <f>'JARC, 5310, New Freedom'!G20</f>
        <v>0</v>
      </c>
      <c r="E19" s="70" t="e">
        <f>SUM('JARC, 5310, New Freedom'!E15:G15)</f>
        <v>#REF!</v>
      </c>
      <c r="F19" s="70">
        <f>SUM('JARC, 5310, New Freedom'!E10:G10)</f>
        <v>0</v>
      </c>
      <c r="G19" s="70">
        <f>SUM('JARC, 5310, New Freedom'!E5:G5)</f>
        <v>0</v>
      </c>
      <c r="H19" s="70"/>
      <c r="I19" s="184">
        <f>SUM('JARC, 5310, New Freedom'!E47:G47)</f>
        <v>0</v>
      </c>
      <c r="J19" s="70">
        <f>SUM('JARC, 5310, New Freedom'!E35:G35)</f>
        <v>0</v>
      </c>
      <c r="K19" s="70">
        <f>SUM('JARC, 5310, New Freedom'!E40:G40)</f>
        <v>0</v>
      </c>
      <c r="L19" s="98" t="e">
        <f>I19/F19</f>
        <v>#DIV/0!</v>
      </c>
      <c r="M19" s="98" t="e">
        <f>I19/G19</f>
        <v>#DIV/0!</v>
      </c>
      <c r="N19" s="98" t="e">
        <f>I19/E19</f>
        <v>#REF!</v>
      </c>
      <c r="O19" s="98" t="e">
        <f>E19/F19</f>
        <v>#REF!</v>
      </c>
      <c r="Q19" s="184"/>
    </row>
    <row r="20" spans="1:17" x14ac:dyDescent="0.15">
      <c r="Q20" s="126"/>
    </row>
    <row r="21" spans="1:17" ht="16" x14ac:dyDescent="0.2">
      <c r="A21" s="220"/>
      <c r="B21" s="105" t="s">
        <v>555</v>
      </c>
      <c r="C21" s="18"/>
      <c r="D21" s="18"/>
      <c r="E21" s="18"/>
      <c r="F21" s="18"/>
      <c r="G21" s="18"/>
      <c r="H21" s="18"/>
      <c r="I21" s="18"/>
      <c r="J21" s="18"/>
      <c r="K21" s="18"/>
      <c r="L21" s="18"/>
      <c r="M21" s="18"/>
      <c r="N21" s="18"/>
      <c r="O21" s="18"/>
      <c r="P21" s="18"/>
      <c r="Q21" s="227"/>
    </row>
    <row r="22" spans="1:17" x14ac:dyDescent="0.15">
      <c r="A22" s="32"/>
      <c r="B22" s="227" t="s">
        <v>507</v>
      </c>
      <c r="C22" s="227"/>
      <c r="D22" s="227"/>
      <c r="E22" s="227"/>
      <c r="F22" s="227"/>
      <c r="G22" s="227"/>
      <c r="H22" s="227"/>
      <c r="I22" s="65" t="s">
        <v>385</v>
      </c>
      <c r="J22" s="227"/>
      <c r="K22" s="227" t="s">
        <v>350</v>
      </c>
      <c r="L22" s="227"/>
      <c r="M22" s="227"/>
      <c r="N22" s="227"/>
      <c r="O22" s="227"/>
      <c r="P22" s="227"/>
      <c r="Q22" s="65"/>
    </row>
    <row r="23" spans="1:17" x14ac:dyDescent="0.15">
      <c r="A23" s="97" t="s">
        <v>141</v>
      </c>
      <c r="B23" s="183"/>
      <c r="C23" s="183"/>
      <c r="D23" s="183"/>
      <c r="E23" s="116"/>
      <c r="F23" s="116" t="s">
        <v>560</v>
      </c>
      <c r="G23" s="116" t="s">
        <v>560</v>
      </c>
      <c r="H23" s="183"/>
      <c r="I23" s="183" t="s">
        <v>285</v>
      </c>
      <c r="J23" s="65"/>
      <c r="K23" s="65" t="s">
        <v>179</v>
      </c>
      <c r="L23" s="183"/>
      <c r="M23" s="183"/>
      <c r="N23" s="183"/>
      <c r="O23" s="183"/>
      <c r="P23" s="126"/>
      <c r="Q23" s="183"/>
    </row>
    <row r="24" spans="1:17" s="113" customFormat="1" ht="13.5" customHeight="1" x14ac:dyDescent="0.15">
      <c r="A24" s="205" t="s">
        <v>599</v>
      </c>
      <c r="B24" s="28" t="s">
        <v>112</v>
      </c>
      <c r="C24" s="17" t="s">
        <v>398</v>
      </c>
      <c r="D24" s="17" t="s">
        <v>618</v>
      </c>
      <c r="E24" s="107" t="s">
        <v>169</v>
      </c>
      <c r="F24" s="107" t="s">
        <v>217</v>
      </c>
      <c r="G24" s="107" t="s">
        <v>235</v>
      </c>
      <c r="H24" s="107" t="s">
        <v>24</v>
      </c>
      <c r="I24" s="17" t="s">
        <v>351</v>
      </c>
      <c r="J24" s="50" t="s">
        <v>537</v>
      </c>
      <c r="K24" s="50" t="s">
        <v>560</v>
      </c>
      <c r="L24" s="17" t="s">
        <v>185</v>
      </c>
      <c r="M24" s="17" t="s">
        <v>556</v>
      </c>
      <c r="N24" s="17" t="s">
        <v>275</v>
      </c>
      <c r="O24" s="17" t="s">
        <v>181</v>
      </c>
      <c r="P24" s="17" t="s">
        <v>422</v>
      </c>
      <c r="Q24" s="34"/>
    </row>
    <row r="25" spans="1:17" s="154" customFormat="1" x14ac:dyDescent="0.15">
      <c r="A25" s="154" t="e">
        <f>+A6</f>
        <v>#REF!</v>
      </c>
      <c r="B25" s="154" t="e">
        <f>+#REF!</f>
        <v>#REF!</v>
      </c>
      <c r="C25" s="154" t="e">
        <f>+#REF!</f>
        <v>#REF!</v>
      </c>
      <c r="D25" s="70">
        <f>'JARC, 5310, New Freedom'!G21</f>
        <v>0</v>
      </c>
      <c r="E25" s="70" t="e">
        <f>SUM('JARC, 5310, New Freedom'!E16:G16)</f>
        <v>#REF!</v>
      </c>
      <c r="F25" s="70">
        <f>SUM('JARC, 5310, New Freedom'!E11:G11)</f>
        <v>0</v>
      </c>
      <c r="G25" s="70">
        <f>SUM('JARC, 5310, New Freedom'!E6:G6)</f>
        <v>0</v>
      </c>
      <c r="I25" s="39">
        <f>SUM('JARC, 5310, New Freedom'!E48:G48)</f>
        <v>0</v>
      </c>
      <c r="J25" s="154">
        <f>SUM('JARC, 5310, New Freedom'!E36:G36)</f>
        <v>0</v>
      </c>
      <c r="K25" s="154">
        <f>SUM('JARC, 5310, New Freedom'!E41:G41)</f>
        <v>0</v>
      </c>
      <c r="L25" s="98" t="e">
        <f>I25/F25</f>
        <v>#DIV/0!</v>
      </c>
      <c r="M25" s="98" t="e">
        <f>I25/G25</f>
        <v>#DIV/0!</v>
      </c>
      <c r="N25" s="98" t="e">
        <f>I25/E25</f>
        <v>#REF!</v>
      </c>
      <c r="O25" s="98" t="e">
        <f>E25/F25</f>
        <v>#REF!</v>
      </c>
      <c r="Q25" s="122"/>
    </row>
    <row r="26" spans="1:17" x14ac:dyDescent="0.15">
      <c r="Q26" s="126"/>
    </row>
    <row r="27" spans="1:17" ht="16" x14ac:dyDescent="0.2">
      <c r="A27" s="220"/>
      <c r="B27" s="105" t="s">
        <v>84</v>
      </c>
      <c r="C27" s="18"/>
      <c r="D27" s="18"/>
      <c r="E27" s="18"/>
      <c r="F27" s="18"/>
      <c r="G27" s="18"/>
      <c r="H27" s="18"/>
      <c r="I27" s="18"/>
      <c r="J27" s="18"/>
      <c r="K27" s="18"/>
      <c r="L27" s="18"/>
      <c r="M27" s="18"/>
      <c r="N27" s="18"/>
      <c r="O27" s="18"/>
      <c r="P27" s="18"/>
      <c r="Q27" s="227"/>
    </row>
    <row r="28" spans="1:17" x14ac:dyDescent="0.15">
      <c r="A28" s="32"/>
      <c r="B28" s="227" t="s">
        <v>507</v>
      </c>
      <c r="C28" s="227"/>
      <c r="D28" s="227"/>
      <c r="E28" s="227"/>
      <c r="F28" s="227"/>
      <c r="G28" s="227"/>
      <c r="H28" s="227"/>
      <c r="I28" s="65" t="s">
        <v>385</v>
      </c>
      <c r="J28" s="227"/>
      <c r="K28" s="227" t="s">
        <v>350</v>
      </c>
      <c r="L28" s="227"/>
      <c r="M28" s="227"/>
      <c r="N28" s="227"/>
      <c r="O28" s="227"/>
      <c r="P28" s="227"/>
      <c r="Q28" s="65"/>
    </row>
    <row r="29" spans="1:17" x14ac:dyDescent="0.15">
      <c r="A29" s="97" t="s">
        <v>141</v>
      </c>
      <c r="B29" s="183"/>
      <c r="C29" s="183"/>
      <c r="D29" s="183"/>
      <c r="E29" s="116"/>
      <c r="F29" s="116" t="s">
        <v>560</v>
      </c>
      <c r="G29" s="116" t="s">
        <v>560</v>
      </c>
      <c r="H29" s="183"/>
      <c r="I29" s="183" t="s">
        <v>285</v>
      </c>
      <c r="J29" s="65"/>
      <c r="K29" s="65" t="s">
        <v>179</v>
      </c>
      <c r="L29" s="183"/>
      <c r="M29" s="183"/>
      <c r="N29" s="183"/>
      <c r="O29" s="183"/>
      <c r="P29" s="126"/>
      <c r="Q29" s="183"/>
    </row>
    <row r="30" spans="1:17" s="113" customFormat="1" ht="13.5" customHeight="1" x14ac:dyDescent="0.15">
      <c r="A30" s="205" t="s">
        <v>599</v>
      </c>
      <c r="B30" s="28" t="s">
        <v>112</v>
      </c>
      <c r="C30" s="17" t="s">
        <v>398</v>
      </c>
      <c r="D30" s="17" t="s">
        <v>618</v>
      </c>
      <c r="E30" s="107" t="s">
        <v>169</v>
      </c>
      <c r="F30" s="107" t="s">
        <v>217</v>
      </c>
      <c r="G30" s="107" t="s">
        <v>235</v>
      </c>
      <c r="H30" s="107" t="s">
        <v>24</v>
      </c>
      <c r="I30" s="17" t="s">
        <v>351</v>
      </c>
      <c r="J30" s="50" t="s">
        <v>537</v>
      </c>
      <c r="K30" s="50" t="s">
        <v>560</v>
      </c>
      <c r="L30" s="17" t="s">
        <v>185</v>
      </c>
      <c r="M30" s="17" t="s">
        <v>556</v>
      </c>
      <c r="N30" s="17" t="s">
        <v>275</v>
      </c>
      <c r="O30" s="17" t="s">
        <v>181</v>
      </c>
      <c r="P30" s="17" t="s">
        <v>422</v>
      </c>
      <c r="Q30" s="34"/>
    </row>
    <row r="31" spans="1:17" s="154" customFormat="1" x14ac:dyDescent="0.15">
      <c r="A31" s="154" t="e">
        <f>+A6</f>
        <v>#REF!</v>
      </c>
      <c r="B31" s="154" t="e">
        <f>+#REF!</f>
        <v>#REF!</v>
      </c>
      <c r="C31" s="154" t="e">
        <f>+#REF!</f>
        <v>#REF!</v>
      </c>
      <c r="D31" s="70">
        <f>+'JARC, 5310, New Freedom'!G22</f>
        <v>0</v>
      </c>
      <c r="E31" s="70" t="e">
        <f>SUM('JARC, 5310, New Freedom'!E17:G17)</f>
        <v>#REF!</v>
      </c>
      <c r="F31" s="70">
        <f>SUM('JARC, 5310, New Freedom'!E12:G12)</f>
        <v>0</v>
      </c>
      <c r="G31" s="70">
        <f>SUM('JARC, 5310, New Freedom'!E7:G7)</f>
        <v>0</v>
      </c>
      <c r="I31" s="39">
        <f>SUM('JARC, 5310, New Freedom'!E49:G49)</f>
        <v>0</v>
      </c>
      <c r="J31" s="154">
        <f>SUM('JARC, 5310, New Freedom'!E37:G37)</f>
        <v>0</v>
      </c>
      <c r="K31" s="154">
        <f>SUM('JARC, 5310, New Freedom'!E42:G42)</f>
        <v>0</v>
      </c>
      <c r="L31" s="98" t="e">
        <f>I31/F31</f>
        <v>#DIV/0!</v>
      </c>
      <c r="M31" s="98" t="e">
        <f>I31/G31</f>
        <v>#DIV/0!</v>
      </c>
      <c r="N31" s="98" t="e">
        <f>I31/E31</f>
        <v>#REF!</v>
      </c>
      <c r="O31" s="98" t="e">
        <f>E31/F31</f>
        <v>#REF!</v>
      </c>
      <c r="Q31" s="122"/>
    </row>
    <row r="32" spans="1:17" s="126" customFormat="1" x14ac:dyDescent="0.15"/>
    <row r="33" spans="17:17" s="126" customFormat="1" x14ac:dyDescent="0.15"/>
    <row r="34" spans="17:17" s="126" customFormat="1" x14ac:dyDescent="0.15">
      <c r="Q34" s="43"/>
    </row>
    <row r="35" spans="17:17" s="126" customFormat="1" x14ac:dyDescent="0.15">
      <c r="Q35" s="43"/>
    </row>
    <row r="36" spans="17:17" s="126" customFormat="1" x14ac:dyDescent="0.15">
      <c r="Q36" s="43"/>
    </row>
  </sheetData>
  <pageMargins left="0.24027777777777778" right="0.2" top="0.98402777777777772" bottom="0.98402777777777772" header="0.51180555555555551" footer="0.51180555555555551"/>
  <pageSetup firstPageNumber="0" orientation="landscape"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Q36"/>
  <sheetViews>
    <sheetView topLeftCell="B1" workbookViewId="0">
      <selection activeCell="K31" sqref="K31"/>
    </sheetView>
  </sheetViews>
  <sheetFormatPr baseColWidth="10" defaultColWidth="9.1640625" defaultRowHeight="13" x14ac:dyDescent="0.15"/>
  <cols>
    <col min="1" max="1" width="11" style="43" customWidth="1"/>
    <col min="2" max="2" width="38" style="43" customWidth="1"/>
    <col min="3" max="3" width="12.83203125" style="43" customWidth="1"/>
    <col min="4" max="4" width="13.33203125" style="43" customWidth="1"/>
    <col min="5" max="5" width="12.1640625" style="43" customWidth="1"/>
    <col min="6" max="6" width="11.33203125" style="43" customWidth="1"/>
    <col min="7" max="7" width="13.5" style="43" customWidth="1"/>
    <col min="8" max="8" width="14.33203125" style="43" customWidth="1"/>
    <col min="9" max="9" width="16.83203125" style="43" customWidth="1"/>
    <col min="10" max="10" width="14.83203125" style="43" customWidth="1"/>
    <col min="11" max="11" width="14.1640625" style="43" customWidth="1"/>
    <col min="12" max="12" width="14.5" style="43" customWidth="1"/>
    <col min="13" max="13" width="12.5" style="43" customWidth="1"/>
    <col min="14" max="14" width="10.5" style="43" customWidth="1"/>
    <col min="15" max="15" width="12.83203125" style="43" customWidth="1"/>
    <col min="16" max="16" width="17.33203125" style="43" customWidth="1"/>
    <col min="17" max="17" width="22" style="43" customWidth="1"/>
    <col min="18" max="18" width="18" style="43" customWidth="1"/>
    <col min="19" max="19" width="10.1640625" style="43" customWidth="1"/>
    <col min="20" max="20" width="16" style="43" customWidth="1"/>
    <col min="21" max="21" width="12.1640625" style="43" customWidth="1"/>
    <col min="22" max="22" width="14.5" style="43" customWidth="1"/>
    <col min="23" max="23" width="9.83203125" style="43" customWidth="1"/>
    <col min="24" max="24" width="9.1640625" style="43" customWidth="1"/>
    <col min="25" max="25" width="18.6640625" style="43" customWidth="1"/>
    <col min="26" max="26" width="15.83203125" style="43" customWidth="1"/>
    <col min="27" max="28" width="11.33203125" style="43" customWidth="1"/>
    <col min="29" max="29" width="13.83203125" style="43" customWidth="1"/>
    <col min="30" max="30" width="11.83203125" style="43" customWidth="1"/>
    <col min="31" max="31" width="12.33203125" style="43" customWidth="1"/>
    <col min="32" max="32" width="12.5" style="43" customWidth="1"/>
    <col min="33" max="33" width="17.33203125" style="43" customWidth="1"/>
    <col min="34" max="34" width="11" style="43" customWidth="1"/>
    <col min="35" max="16384" width="9.1640625" style="43"/>
  </cols>
  <sheetData>
    <row r="1" spans="1:17" ht="18" x14ac:dyDescent="0.2">
      <c r="A1" s="94" t="s">
        <v>591</v>
      </c>
      <c r="C1" s="94" t="e">
        <f>+#REF!</f>
        <v>#REF!</v>
      </c>
      <c r="K1" s="43" t="s">
        <v>350</v>
      </c>
    </row>
    <row r="2" spans="1:17" x14ac:dyDescent="0.15">
      <c r="A2" s="220"/>
      <c r="B2" s="80" t="s">
        <v>216</v>
      </c>
      <c r="C2" s="18"/>
      <c r="D2" s="18"/>
      <c r="E2" s="18"/>
      <c r="F2" s="18"/>
      <c r="G2" s="18"/>
      <c r="H2" s="18"/>
      <c r="I2" s="18"/>
      <c r="J2" s="18"/>
      <c r="K2" s="18"/>
      <c r="L2" s="18"/>
      <c r="M2" s="18"/>
      <c r="N2" s="18"/>
      <c r="O2" s="18"/>
      <c r="P2" s="91"/>
      <c r="Q2" s="59" t="s">
        <v>445</v>
      </c>
    </row>
    <row r="3" spans="1:17" x14ac:dyDescent="0.15">
      <c r="A3" s="32"/>
      <c r="B3" s="227" t="s">
        <v>507</v>
      </c>
      <c r="C3" s="227"/>
      <c r="D3" s="227"/>
      <c r="E3" s="227"/>
      <c r="F3" s="227"/>
      <c r="G3" s="227"/>
      <c r="H3" s="227"/>
      <c r="I3" s="65" t="s">
        <v>385</v>
      </c>
      <c r="J3" s="227"/>
      <c r="K3" s="227"/>
      <c r="L3" s="227"/>
      <c r="M3" s="227"/>
      <c r="N3" s="227"/>
      <c r="O3" s="227"/>
      <c r="P3" s="159"/>
      <c r="Q3" s="89" t="s">
        <v>388</v>
      </c>
    </row>
    <row r="4" spans="1:17" x14ac:dyDescent="0.15">
      <c r="A4" s="97" t="s">
        <v>141</v>
      </c>
      <c r="B4" s="183"/>
      <c r="C4" s="183"/>
      <c r="D4" s="183"/>
      <c r="E4" s="116"/>
      <c r="F4" s="116" t="s">
        <v>560</v>
      </c>
      <c r="G4" s="116" t="s">
        <v>560</v>
      </c>
      <c r="H4" s="183"/>
      <c r="I4" s="183" t="s">
        <v>285</v>
      </c>
      <c r="J4" s="65"/>
      <c r="K4" s="65" t="s">
        <v>179</v>
      </c>
      <c r="L4" s="183"/>
      <c r="M4" s="183"/>
      <c r="N4" s="183"/>
      <c r="O4" s="183"/>
      <c r="P4" s="58"/>
      <c r="Q4" s="174" t="s">
        <v>178</v>
      </c>
    </row>
    <row r="5" spans="1:17" s="113" customFormat="1" ht="13.5" customHeight="1" x14ac:dyDescent="0.15">
      <c r="A5" s="205" t="s">
        <v>599</v>
      </c>
      <c r="B5" s="28" t="s">
        <v>112</v>
      </c>
      <c r="C5" s="17" t="s">
        <v>398</v>
      </c>
      <c r="D5" s="17" t="s">
        <v>618</v>
      </c>
      <c r="E5" s="107" t="s">
        <v>169</v>
      </c>
      <c r="F5" s="107" t="s">
        <v>217</v>
      </c>
      <c r="G5" s="107" t="s">
        <v>235</v>
      </c>
      <c r="H5" s="107" t="s">
        <v>24</v>
      </c>
      <c r="I5" s="17" t="s">
        <v>351</v>
      </c>
      <c r="J5" s="50" t="s">
        <v>537</v>
      </c>
      <c r="K5" s="50" t="s">
        <v>560</v>
      </c>
      <c r="L5" s="17" t="s">
        <v>185</v>
      </c>
      <c r="M5" s="17" t="s">
        <v>556</v>
      </c>
      <c r="N5" s="17" t="s">
        <v>275</v>
      </c>
      <c r="O5" s="17" t="s">
        <v>181</v>
      </c>
      <c r="P5" s="73" t="s">
        <v>422</v>
      </c>
      <c r="Q5" s="162" t="s">
        <v>155</v>
      </c>
    </row>
    <row r="6" spans="1:17" s="154" customFormat="1" x14ac:dyDescent="0.15">
      <c r="A6" s="154" t="e">
        <f>IF(#REF!="5307",VLOOKUP($B$6,'Drop Down Menus'!P2:R241,3),"")</f>
        <v>#REF!</v>
      </c>
      <c r="B6" s="154" t="e">
        <f>IF(#REF!="5307",+#REF!,"")</f>
        <v>#REF!</v>
      </c>
      <c r="C6" s="154" t="e">
        <f>IF(#REF!="5307",+#REF!,"")</f>
        <v>#REF!</v>
      </c>
      <c r="D6" s="232" t="e">
        <f>IF(#REF!="5307",+'Data Worksheet'!$J$9,"")</f>
        <v>#REF!</v>
      </c>
      <c r="E6" s="70" t="e">
        <f>IF(#REF!="5307",SUM('Data Worksheet'!$H$5:$J$5),"")</f>
        <v>#REF!</v>
      </c>
      <c r="F6" s="70" t="e">
        <f>IF(#REF!="5307",SUM('Data Worksheet'!$H$3:$J$3),"")</f>
        <v>#REF!</v>
      </c>
      <c r="G6" s="70" t="e">
        <f>IF(#REF!="5307",SUM('Data Worksheet'!$H$2:$J$2),"")</f>
        <v>#REF!</v>
      </c>
      <c r="H6" s="70" t="e">
        <f>IF(#REF!="5307",SUM('Data Worksheet'!#REF!),"")</f>
        <v>#REF!</v>
      </c>
      <c r="I6" s="184" t="e">
        <f>IF(#REF!="5307",SUM('Data Worksheet'!#REF!),"")</f>
        <v>#REF!</v>
      </c>
      <c r="J6" s="70" t="e">
        <f>IF(#REF!="5307",SUM('Data Worksheet'!#REF!),"")</f>
        <v>#REF!</v>
      </c>
      <c r="K6" s="70" t="e">
        <f>IF(#REF!="5307",SUM('Data Worksheet'!#REF!),"")</f>
        <v>#REF!</v>
      </c>
      <c r="L6" s="98" t="e">
        <f>+Q6/F6</f>
        <v>#REF!</v>
      </c>
      <c r="M6" s="98" t="e">
        <f>+Q6/G6</f>
        <v>#REF!</v>
      </c>
      <c r="N6" s="98" t="e">
        <f>+Q6/E6</f>
        <v>#REF!</v>
      </c>
      <c r="O6" s="98" t="e">
        <f>E6/F6</f>
        <v>#REF!</v>
      </c>
      <c r="Q6" s="184" t="e">
        <f>IF(#REF!="5307",SUM('Data Worksheet'!#REF!)-SUM('Data Worksheet'!#REF!),"")</f>
        <v>#REF!</v>
      </c>
    </row>
    <row r="9" spans="1:17" x14ac:dyDescent="0.15">
      <c r="A9" s="220"/>
      <c r="B9" s="80" t="s">
        <v>569</v>
      </c>
      <c r="C9" s="18"/>
      <c r="D9" s="18"/>
      <c r="E9" s="18"/>
      <c r="F9" s="18"/>
      <c r="G9" s="18"/>
      <c r="H9" s="18"/>
      <c r="I9" s="18"/>
      <c r="J9" s="18"/>
      <c r="K9" s="18"/>
      <c r="L9" s="18"/>
      <c r="M9" s="18"/>
      <c r="N9" s="18"/>
      <c r="O9" s="18"/>
      <c r="P9" s="91"/>
      <c r="Q9" s="59" t="s">
        <v>445</v>
      </c>
    </row>
    <row r="10" spans="1:17" x14ac:dyDescent="0.15">
      <c r="A10" s="32"/>
      <c r="B10" s="227" t="s">
        <v>507</v>
      </c>
      <c r="C10" s="227"/>
      <c r="D10" s="227"/>
      <c r="E10" s="227"/>
      <c r="F10" s="227"/>
      <c r="G10" s="227"/>
      <c r="H10" s="227"/>
      <c r="I10" s="65" t="s">
        <v>385</v>
      </c>
      <c r="J10" s="227"/>
      <c r="K10" s="227" t="s">
        <v>350</v>
      </c>
      <c r="L10" s="227"/>
      <c r="M10" s="227"/>
      <c r="N10" s="227"/>
      <c r="O10" s="227"/>
      <c r="P10" s="159"/>
      <c r="Q10" s="89" t="s">
        <v>388</v>
      </c>
    </row>
    <row r="11" spans="1:17" x14ac:dyDescent="0.15">
      <c r="A11" s="97" t="s">
        <v>141</v>
      </c>
      <c r="B11" s="183"/>
      <c r="C11" s="183"/>
      <c r="D11" s="183"/>
      <c r="E11" s="116"/>
      <c r="F11" s="116" t="s">
        <v>560</v>
      </c>
      <c r="G11" s="116" t="s">
        <v>560</v>
      </c>
      <c r="H11" s="183"/>
      <c r="I11" s="183" t="s">
        <v>285</v>
      </c>
      <c r="J11" s="65"/>
      <c r="K11" s="65" t="s">
        <v>179</v>
      </c>
      <c r="L11" s="183"/>
      <c r="M11" s="183"/>
      <c r="N11" s="183"/>
      <c r="O11" s="183"/>
      <c r="P11" s="58"/>
      <c r="Q11" s="174" t="s">
        <v>178</v>
      </c>
    </row>
    <row r="12" spans="1:17" s="113" customFormat="1" ht="13.5" customHeight="1" x14ac:dyDescent="0.15">
      <c r="A12" s="205" t="s">
        <v>599</v>
      </c>
      <c r="B12" s="28" t="s">
        <v>112</v>
      </c>
      <c r="C12" s="17" t="s">
        <v>398</v>
      </c>
      <c r="D12" s="17" t="s">
        <v>618</v>
      </c>
      <c r="E12" s="107" t="s">
        <v>169</v>
      </c>
      <c r="F12" s="107" t="s">
        <v>217</v>
      </c>
      <c r="G12" s="107" t="s">
        <v>235</v>
      </c>
      <c r="H12" s="107" t="s">
        <v>24</v>
      </c>
      <c r="I12" s="17" t="s">
        <v>351</v>
      </c>
      <c r="J12" s="50" t="s">
        <v>537</v>
      </c>
      <c r="K12" s="50" t="s">
        <v>560</v>
      </c>
      <c r="L12" s="17" t="s">
        <v>185</v>
      </c>
      <c r="M12" s="17" t="s">
        <v>556</v>
      </c>
      <c r="N12" s="17" t="s">
        <v>275</v>
      </c>
      <c r="O12" s="17" t="s">
        <v>181</v>
      </c>
      <c r="P12" s="73" t="s">
        <v>422</v>
      </c>
      <c r="Q12" s="162" t="s">
        <v>155</v>
      </c>
    </row>
    <row r="13" spans="1:17" s="154" customFormat="1" x14ac:dyDescent="0.15">
      <c r="A13" s="154" t="e">
        <f>+A6</f>
        <v>#REF!</v>
      </c>
      <c r="B13" s="154" t="e">
        <f>IF(#REF!="5311",+#REF!,"")</f>
        <v>#REF!</v>
      </c>
      <c r="C13" s="154" t="e">
        <f>IF(#REF!="5311",+#REF!,"")</f>
        <v>#REF!</v>
      </c>
      <c r="D13" s="232" t="e">
        <f>IF(#REF!="5311",+'Data Worksheet'!$J$9,"")</f>
        <v>#REF!</v>
      </c>
      <c r="E13" s="70" t="e">
        <f>IF(#REF!="5311",SUM('Data Worksheet'!$H$5:$J$5),"")</f>
        <v>#REF!</v>
      </c>
      <c r="F13" s="70" t="e">
        <f>IF(#REF!="5311",SUM('Data Worksheet'!$H$3:$J$3),"")</f>
        <v>#REF!</v>
      </c>
      <c r="G13" s="70" t="e">
        <f>IF(#REF!="5311",SUM('Data Worksheet'!$H$2:$J$2),"")</f>
        <v>#REF!</v>
      </c>
      <c r="H13" s="70" t="e">
        <f>IF(#REF!="5311",SUM('Data Worksheet'!#REF!),"")</f>
        <v>#REF!</v>
      </c>
      <c r="I13" s="184" t="e">
        <f>IF(#REF!="5311",SUM('Data Worksheet'!#REF!),"")</f>
        <v>#REF!</v>
      </c>
      <c r="J13" s="70" t="e">
        <f>IF(#REF!="5311",SUM('Data Worksheet'!#REF!),"")</f>
        <v>#REF!</v>
      </c>
      <c r="K13" s="70" t="e">
        <f>IF(#REF!="5311",SUM('Data Worksheet'!#REF!),"")</f>
        <v>#REF!</v>
      </c>
      <c r="L13" s="98" t="e">
        <f>+Q13/F13</f>
        <v>#REF!</v>
      </c>
      <c r="M13" s="98" t="e">
        <f>+Q13/G13</f>
        <v>#REF!</v>
      </c>
      <c r="N13" s="98" t="e">
        <f>+Q13/E13</f>
        <v>#REF!</v>
      </c>
      <c r="O13" s="98" t="e">
        <f>E13/F13</f>
        <v>#REF!</v>
      </c>
      <c r="Q13" s="184" t="e">
        <f>IF(#REF!="5311",SUM('Data Worksheet'!#REF!)-SUM('Data Worksheet'!#REF!),"")</f>
        <v>#REF!</v>
      </c>
    </row>
    <row r="15" spans="1:17" x14ac:dyDescent="0.15">
      <c r="A15" s="220"/>
      <c r="B15" s="80" t="s">
        <v>481</v>
      </c>
      <c r="C15" s="18"/>
      <c r="D15" s="18"/>
      <c r="E15" s="18"/>
      <c r="F15" s="18"/>
      <c r="G15" s="18"/>
      <c r="H15" s="18"/>
      <c r="I15" s="18"/>
      <c r="J15" s="18"/>
      <c r="K15" s="18"/>
      <c r="L15" s="18"/>
      <c r="M15" s="18"/>
      <c r="N15" s="18"/>
      <c r="O15" s="18"/>
      <c r="P15" s="91"/>
      <c r="Q15" s="227"/>
    </row>
    <row r="16" spans="1:17" x14ac:dyDescent="0.15">
      <c r="A16" s="32"/>
      <c r="B16" s="227" t="s">
        <v>507</v>
      </c>
      <c r="C16" s="227"/>
      <c r="D16" s="227"/>
      <c r="E16" s="227"/>
      <c r="F16" s="227"/>
      <c r="G16" s="227"/>
      <c r="H16" s="227"/>
      <c r="I16" s="65" t="s">
        <v>385</v>
      </c>
      <c r="J16" s="227"/>
      <c r="K16" s="227" t="s">
        <v>350</v>
      </c>
      <c r="L16" s="227"/>
      <c r="M16" s="227"/>
      <c r="N16" s="227"/>
      <c r="O16" s="227"/>
      <c r="P16" s="159"/>
      <c r="Q16" s="65"/>
    </row>
    <row r="17" spans="1:17" x14ac:dyDescent="0.15">
      <c r="A17" s="97" t="s">
        <v>141</v>
      </c>
      <c r="B17" s="183"/>
      <c r="C17" s="183"/>
      <c r="D17" s="183"/>
      <c r="E17" s="116"/>
      <c r="F17" s="116" t="s">
        <v>560</v>
      </c>
      <c r="G17" s="116" t="s">
        <v>560</v>
      </c>
      <c r="H17" s="183"/>
      <c r="I17" s="183" t="s">
        <v>285</v>
      </c>
      <c r="J17" s="65"/>
      <c r="K17" s="65" t="s">
        <v>179</v>
      </c>
      <c r="L17" s="183"/>
      <c r="M17" s="183"/>
      <c r="N17" s="183"/>
      <c r="O17" s="183"/>
      <c r="P17" s="58"/>
      <c r="Q17" s="183"/>
    </row>
    <row r="18" spans="1:17" s="113" customFormat="1" ht="13.5" customHeight="1" x14ac:dyDescent="0.15">
      <c r="A18" s="205" t="s">
        <v>599</v>
      </c>
      <c r="B18" s="28" t="s">
        <v>112</v>
      </c>
      <c r="C18" s="17" t="s">
        <v>398</v>
      </c>
      <c r="D18" s="17" t="s">
        <v>618</v>
      </c>
      <c r="E18" s="107" t="s">
        <v>169</v>
      </c>
      <c r="F18" s="107" t="s">
        <v>217</v>
      </c>
      <c r="G18" s="107" t="s">
        <v>235</v>
      </c>
      <c r="H18" s="107" t="s">
        <v>24</v>
      </c>
      <c r="I18" s="17" t="s">
        <v>351</v>
      </c>
      <c r="J18" s="50" t="s">
        <v>537</v>
      </c>
      <c r="K18" s="50" t="s">
        <v>560</v>
      </c>
      <c r="L18" s="17" t="s">
        <v>185</v>
      </c>
      <c r="M18" s="17" t="s">
        <v>556</v>
      </c>
      <c r="N18" s="17" t="s">
        <v>275</v>
      </c>
      <c r="O18" s="17" t="s">
        <v>181</v>
      </c>
      <c r="P18" s="73" t="s">
        <v>422</v>
      </c>
      <c r="Q18" s="34"/>
    </row>
    <row r="19" spans="1:17" s="154" customFormat="1" x14ac:dyDescent="0.15">
      <c r="A19" s="154" t="e">
        <f>+A6</f>
        <v>#REF!</v>
      </c>
      <c r="B19" s="154" t="e">
        <f>+#REF!</f>
        <v>#REF!</v>
      </c>
      <c r="C19" s="154" t="e">
        <f>+#REF!</f>
        <v>#REF!</v>
      </c>
      <c r="D19" s="232">
        <f>+'JARC, 5310, New Freedom'!J20</f>
        <v>0</v>
      </c>
      <c r="E19" s="70" t="e">
        <f>SUM('JARC, 5310, New Freedom'!H15:J15)</f>
        <v>#REF!</v>
      </c>
      <c r="F19" s="70">
        <f>SUM('JARC, 5310, New Freedom'!H10:J10)</f>
        <v>0</v>
      </c>
      <c r="G19" s="70">
        <f>SUM('JARC, 5310, New Freedom'!H5:J5)</f>
        <v>0</v>
      </c>
      <c r="H19" s="70"/>
      <c r="I19" s="184">
        <f>SUM('JARC, 5310, New Freedom'!H47:J47)</f>
        <v>0</v>
      </c>
      <c r="J19" s="70">
        <f>SUM('JARC, 5310, New Freedom'!H35:J35)</f>
        <v>0</v>
      </c>
      <c r="K19" s="70">
        <f>SUM('JARC, 5310, New Freedom'!H40:J40)</f>
        <v>0</v>
      </c>
      <c r="L19" s="98" t="e">
        <f>I19/F19</f>
        <v>#DIV/0!</v>
      </c>
      <c r="M19" s="98" t="e">
        <f>I19/G19</f>
        <v>#DIV/0!</v>
      </c>
      <c r="N19" s="98" t="e">
        <f>I19/E19</f>
        <v>#REF!</v>
      </c>
      <c r="O19" s="98" t="e">
        <f>E19/F19</f>
        <v>#REF!</v>
      </c>
      <c r="Q19" s="184"/>
    </row>
    <row r="20" spans="1:17" x14ac:dyDescent="0.15">
      <c r="Q20" s="126"/>
    </row>
    <row r="21" spans="1:17" x14ac:dyDescent="0.15">
      <c r="A21" s="220"/>
      <c r="B21" s="80" t="s">
        <v>555</v>
      </c>
      <c r="C21" s="18"/>
      <c r="D21" s="18"/>
      <c r="E21" s="18"/>
      <c r="F21" s="18"/>
      <c r="G21" s="18"/>
      <c r="H21" s="18"/>
      <c r="I21" s="18"/>
      <c r="J21" s="18"/>
      <c r="K21" s="18"/>
      <c r="L21" s="18"/>
      <c r="M21" s="18"/>
      <c r="N21" s="18"/>
      <c r="O21" s="18"/>
      <c r="P21" s="91"/>
      <c r="Q21" s="227"/>
    </row>
    <row r="22" spans="1:17" x14ac:dyDescent="0.15">
      <c r="A22" s="32"/>
      <c r="B22" s="227" t="s">
        <v>507</v>
      </c>
      <c r="C22" s="227"/>
      <c r="D22" s="227"/>
      <c r="E22" s="227"/>
      <c r="F22" s="227"/>
      <c r="G22" s="227"/>
      <c r="H22" s="227"/>
      <c r="I22" s="65" t="s">
        <v>385</v>
      </c>
      <c r="J22" s="227"/>
      <c r="K22" s="227" t="s">
        <v>350</v>
      </c>
      <c r="L22" s="227"/>
      <c r="M22" s="227"/>
      <c r="N22" s="227"/>
      <c r="O22" s="227"/>
      <c r="P22" s="159"/>
      <c r="Q22" s="65"/>
    </row>
    <row r="23" spans="1:17" x14ac:dyDescent="0.15">
      <c r="A23" s="97" t="s">
        <v>141</v>
      </c>
      <c r="B23" s="183"/>
      <c r="C23" s="183"/>
      <c r="D23" s="183"/>
      <c r="E23" s="116"/>
      <c r="F23" s="116" t="s">
        <v>560</v>
      </c>
      <c r="G23" s="116" t="s">
        <v>560</v>
      </c>
      <c r="H23" s="183"/>
      <c r="I23" s="183" t="s">
        <v>285</v>
      </c>
      <c r="J23" s="65"/>
      <c r="K23" s="65" t="s">
        <v>179</v>
      </c>
      <c r="L23" s="183"/>
      <c r="M23" s="183"/>
      <c r="N23" s="183"/>
      <c r="O23" s="183"/>
      <c r="P23" s="58"/>
      <c r="Q23" s="183"/>
    </row>
    <row r="24" spans="1:17" s="113" customFormat="1" ht="13.5" customHeight="1" x14ac:dyDescent="0.15">
      <c r="A24" s="205" t="s">
        <v>599</v>
      </c>
      <c r="B24" s="28" t="s">
        <v>112</v>
      </c>
      <c r="C24" s="17" t="s">
        <v>398</v>
      </c>
      <c r="D24" s="17" t="s">
        <v>618</v>
      </c>
      <c r="E24" s="107" t="s">
        <v>169</v>
      </c>
      <c r="F24" s="107" t="s">
        <v>217</v>
      </c>
      <c r="G24" s="107" t="s">
        <v>235</v>
      </c>
      <c r="H24" s="107" t="s">
        <v>24</v>
      </c>
      <c r="I24" s="17" t="s">
        <v>351</v>
      </c>
      <c r="J24" s="50" t="s">
        <v>537</v>
      </c>
      <c r="K24" s="50" t="s">
        <v>560</v>
      </c>
      <c r="L24" s="17" t="s">
        <v>185</v>
      </c>
      <c r="M24" s="17" t="s">
        <v>556</v>
      </c>
      <c r="N24" s="17" t="s">
        <v>275</v>
      </c>
      <c r="O24" s="17" t="s">
        <v>181</v>
      </c>
      <c r="P24" s="73" t="s">
        <v>422</v>
      </c>
      <c r="Q24" s="34"/>
    </row>
    <row r="25" spans="1:17" s="154" customFormat="1" x14ac:dyDescent="0.15">
      <c r="A25" s="154" t="e">
        <f>+A19</f>
        <v>#REF!</v>
      </c>
      <c r="B25" s="154" t="e">
        <f>+#REF!</f>
        <v>#REF!</v>
      </c>
      <c r="C25" s="154" t="e">
        <f>+#REF!</f>
        <v>#REF!</v>
      </c>
      <c r="D25" s="70">
        <f>+'JARC, 5310, New Freedom'!J21</f>
        <v>0</v>
      </c>
      <c r="E25" s="70" t="e">
        <f>SUM('JARC, 5310, New Freedom'!H16:J16)</f>
        <v>#REF!</v>
      </c>
      <c r="F25" s="70">
        <f>SUM('JARC, 5310, New Freedom'!H11:J11)</f>
        <v>0</v>
      </c>
      <c r="G25" s="70">
        <f>SUM('JARC, 5310, New Freedom'!H6:J6)</f>
        <v>0</v>
      </c>
      <c r="I25" s="39">
        <f>SUM('JARC, 5310, New Freedom'!H48:J48)</f>
        <v>0</v>
      </c>
      <c r="J25" s="154">
        <f>SUM('JARC, 5310, New Freedom'!H36:J36)</f>
        <v>0</v>
      </c>
      <c r="K25" s="154">
        <f>SUM('JARC, 5310, New Freedom'!H41:J41)</f>
        <v>0</v>
      </c>
      <c r="L25" s="98" t="e">
        <f>I25/F25</f>
        <v>#DIV/0!</v>
      </c>
      <c r="M25" s="98" t="e">
        <f>I25/G25</f>
        <v>#DIV/0!</v>
      </c>
      <c r="N25" s="98" t="e">
        <f>I25/E25</f>
        <v>#REF!</v>
      </c>
      <c r="O25" s="98" t="e">
        <f>E25/F25</f>
        <v>#REF!</v>
      </c>
      <c r="Q25" s="122"/>
    </row>
    <row r="26" spans="1:17" x14ac:dyDescent="0.15">
      <c r="Q26" s="126"/>
    </row>
    <row r="27" spans="1:17" x14ac:dyDescent="0.15">
      <c r="A27" s="220"/>
      <c r="B27" s="80" t="s">
        <v>84</v>
      </c>
      <c r="C27" s="18"/>
      <c r="D27" s="18"/>
      <c r="E27" s="18"/>
      <c r="F27" s="18"/>
      <c r="G27" s="18"/>
      <c r="H27" s="18"/>
      <c r="I27" s="18"/>
      <c r="J27" s="18"/>
      <c r="K27" s="18"/>
      <c r="L27" s="18"/>
      <c r="M27" s="18"/>
      <c r="N27" s="18"/>
      <c r="O27" s="18"/>
      <c r="P27" s="91"/>
      <c r="Q27" s="227"/>
    </row>
    <row r="28" spans="1:17" x14ac:dyDescent="0.15">
      <c r="A28" s="32"/>
      <c r="B28" s="227" t="s">
        <v>507</v>
      </c>
      <c r="C28" s="227"/>
      <c r="D28" s="227"/>
      <c r="E28" s="227"/>
      <c r="F28" s="227"/>
      <c r="G28" s="227"/>
      <c r="H28" s="227"/>
      <c r="I28" s="65" t="s">
        <v>385</v>
      </c>
      <c r="J28" s="227"/>
      <c r="K28" s="227" t="s">
        <v>350</v>
      </c>
      <c r="L28" s="227"/>
      <c r="M28" s="227"/>
      <c r="N28" s="227"/>
      <c r="O28" s="227"/>
      <c r="P28" s="159"/>
      <c r="Q28" s="65"/>
    </row>
    <row r="29" spans="1:17" x14ac:dyDescent="0.15">
      <c r="A29" s="97" t="s">
        <v>141</v>
      </c>
      <c r="B29" s="183"/>
      <c r="C29" s="183"/>
      <c r="D29" s="183"/>
      <c r="E29" s="116"/>
      <c r="F29" s="116" t="s">
        <v>560</v>
      </c>
      <c r="G29" s="116" t="s">
        <v>560</v>
      </c>
      <c r="H29" s="183"/>
      <c r="I29" s="183" t="s">
        <v>285</v>
      </c>
      <c r="J29" s="65"/>
      <c r="K29" s="65" t="s">
        <v>179</v>
      </c>
      <c r="L29" s="183"/>
      <c r="M29" s="183"/>
      <c r="N29" s="183"/>
      <c r="O29" s="183"/>
      <c r="P29" s="58"/>
      <c r="Q29" s="183"/>
    </row>
    <row r="30" spans="1:17" s="113" customFormat="1" ht="13.5" customHeight="1" x14ac:dyDescent="0.15">
      <c r="A30" s="205" t="s">
        <v>599</v>
      </c>
      <c r="B30" s="28" t="s">
        <v>112</v>
      </c>
      <c r="C30" s="17" t="s">
        <v>398</v>
      </c>
      <c r="D30" s="17" t="s">
        <v>618</v>
      </c>
      <c r="E30" s="107" t="s">
        <v>169</v>
      </c>
      <c r="F30" s="107" t="s">
        <v>217</v>
      </c>
      <c r="G30" s="107" t="s">
        <v>235</v>
      </c>
      <c r="H30" s="107" t="s">
        <v>24</v>
      </c>
      <c r="I30" s="17" t="s">
        <v>351</v>
      </c>
      <c r="J30" s="50" t="s">
        <v>537</v>
      </c>
      <c r="K30" s="50" t="s">
        <v>560</v>
      </c>
      <c r="L30" s="17" t="s">
        <v>185</v>
      </c>
      <c r="M30" s="17" t="s">
        <v>556</v>
      </c>
      <c r="N30" s="17" t="s">
        <v>275</v>
      </c>
      <c r="O30" s="17" t="s">
        <v>181</v>
      </c>
      <c r="P30" s="73" t="s">
        <v>422</v>
      </c>
      <c r="Q30" s="34"/>
    </row>
    <row r="31" spans="1:17" s="154" customFormat="1" x14ac:dyDescent="0.15">
      <c r="A31" s="154" t="e">
        <f>+A25</f>
        <v>#REF!</v>
      </c>
      <c r="B31" s="154" t="e">
        <f>+#REF!</f>
        <v>#REF!</v>
      </c>
      <c r="C31" s="154" t="e">
        <f>+#REF!</f>
        <v>#REF!</v>
      </c>
      <c r="D31" s="70">
        <f>+'JARC, 5310, New Freedom'!J22</f>
        <v>0</v>
      </c>
      <c r="E31" s="70" t="e">
        <f>SUM('JARC, 5310, New Freedom'!H17:J17)</f>
        <v>#REF!</v>
      </c>
      <c r="F31" s="70">
        <f>SUM('JARC, 5310, New Freedom'!H12:J12)</f>
        <v>0</v>
      </c>
      <c r="G31" s="70">
        <f>SUM('JARC, 5310, New Freedom'!H7:J7)</f>
        <v>0</v>
      </c>
      <c r="I31" s="39">
        <f>SUM('JARC, 5310, New Freedom'!H49:J49)</f>
        <v>0</v>
      </c>
      <c r="J31" s="154">
        <f>SUM('JARC, 5310, New Freedom'!H37:J37)</f>
        <v>0</v>
      </c>
      <c r="K31" s="154">
        <f>SUM('JARC, 5310, New Freedom'!H42:J42)</f>
        <v>0</v>
      </c>
      <c r="L31" s="98" t="e">
        <f>I31/F31</f>
        <v>#DIV/0!</v>
      </c>
      <c r="M31" s="98" t="e">
        <f>I31/G31</f>
        <v>#DIV/0!</v>
      </c>
      <c r="N31" s="98" t="e">
        <f>I31/E31</f>
        <v>#REF!</v>
      </c>
      <c r="O31" s="98" t="e">
        <f>E31/F31</f>
        <v>#REF!</v>
      </c>
      <c r="Q31" s="122"/>
    </row>
    <row r="32" spans="1:17" s="126" customFormat="1" x14ac:dyDescent="0.15"/>
    <row r="33" spans="17:17" s="126" customFormat="1" x14ac:dyDescent="0.15"/>
    <row r="34" spans="17:17" s="126" customFormat="1" x14ac:dyDescent="0.15">
      <c r="Q34" s="43"/>
    </row>
    <row r="35" spans="17:17" s="126" customFormat="1" x14ac:dyDescent="0.15">
      <c r="Q35" s="43"/>
    </row>
    <row r="36" spans="17:17" s="126" customFormat="1" x14ac:dyDescent="0.15">
      <c r="Q36" s="43"/>
    </row>
  </sheetData>
  <pageMargins left="0.24027777777777778" right="0.2" top="0.98402777777777772" bottom="0.98402777777777772" header="0.51180555555555551" footer="0.51180555555555551"/>
  <pageSetup firstPageNumber="0" orientation="landscape"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Q36"/>
  <sheetViews>
    <sheetView workbookViewId="0">
      <selection activeCell="A31" sqref="A31"/>
    </sheetView>
  </sheetViews>
  <sheetFormatPr baseColWidth="10" defaultColWidth="9.1640625" defaultRowHeight="13" x14ac:dyDescent="0.15"/>
  <cols>
    <col min="1" max="1" width="11" style="43" customWidth="1"/>
    <col min="2" max="2" width="38" style="43" customWidth="1"/>
    <col min="3" max="3" width="12.83203125" style="43" customWidth="1"/>
    <col min="4" max="4" width="13.33203125" style="43" customWidth="1"/>
    <col min="5" max="5" width="12.1640625" style="43" customWidth="1"/>
    <col min="6" max="6" width="11.33203125" style="43" customWidth="1"/>
    <col min="7" max="7" width="13.5" style="43" customWidth="1"/>
    <col min="8" max="8" width="14.33203125" style="43" customWidth="1"/>
    <col min="9" max="9" width="16.83203125" style="43" customWidth="1"/>
    <col min="10" max="10" width="14.83203125" style="43" customWidth="1"/>
    <col min="11" max="11" width="14.1640625" style="43" customWidth="1"/>
    <col min="12" max="12" width="14.5" style="43" customWidth="1"/>
    <col min="13" max="13" width="12.5" style="43" customWidth="1"/>
    <col min="14" max="14" width="10.5" style="43" customWidth="1"/>
    <col min="15" max="15" width="12.83203125" style="43" customWidth="1"/>
    <col min="16" max="16" width="17.33203125" style="43" customWidth="1"/>
    <col min="17" max="17" width="22" style="43" customWidth="1"/>
    <col min="18" max="18" width="18" style="43" customWidth="1"/>
    <col min="19" max="19" width="10.1640625" style="43" customWidth="1"/>
    <col min="20" max="20" width="16" style="43" customWidth="1"/>
    <col min="21" max="21" width="12.1640625" style="43" customWidth="1"/>
    <col min="22" max="22" width="14.5" style="43" customWidth="1"/>
    <col min="23" max="23" width="9.83203125" style="43" customWidth="1"/>
    <col min="24" max="24" width="9.1640625" style="43" customWidth="1"/>
    <col min="25" max="25" width="18.6640625" style="43" customWidth="1"/>
    <col min="26" max="26" width="15.83203125" style="43" customWidth="1"/>
    <col min="27" max="28" width="11.33203125" style="43" customWidth="1"/>
    <col min="29" max="29" width="13.83203125" style="43" customWidth="1"/>
    <col min="30" max="30" width="11.83203125" style="43" customWidth="1"/>
    <col min="31" max="31" width="12.33203125" style="43" customWidth="1"/>
    <col min="32" max="32" width="12.5" style="43" customWidth="1"/>
    <col min="33" max="33" width="17.33203125" style="43" customWidth="1"/>
    <col min="34" max="34" width="11" style="43" customWidth="1"/>
    <col min="35" max="16384" width="9.1640625" style="43"/>
  </cols>
  <sheetData>
    <row r="1" spans="1:17" ht="18" x14ac:dyDescent="0.2">
      <c r="A1" s="94" t="s">
        <v>545</v>
      </c>
      <c r="C1" s="94" t="e">
        <f>+#REF!</f>
        <v>#REF!</v>
      </c>
      <c r="K1" s="43" t="s">
        <v>350</v>
      </c>
    </row>
    <row r="2" spans="1:17" x14ac:dyDescent="0.15">
      <c r="A2" s="220"/>
      <c r="B2" s="80" t="s">
        <v>216</v>
      </c>
      <c r="C2" s="18"/>
      <c r="D2" s="18"/>
      <c r="E2" s="18"/>
      <c r="F2" s="18"/>
      <c r="G2" s="18"/>
      <c r="H2" s="18"/>
      <c r="I2" s="18"/>
      <c r="J2" s="18"/>
      <c r="K2" s="18"/>
      <c r="L2" s="18"/>
      <c r="M2" s="18"/>
      <c r="N2" s="18"/>
      <c r="O2" s="18"/>
      <c r="P2" s="91"/>
      <c r="Q2" s="59" t="s">
        <v>445</v>
      </c>
    </row>
    <row r="3" spans="1:17" x14ac:dyDescent="0.15">
      <c r="A3" s="32"/>
      <c r="B3" s="227" t="s">
        <v>507</v>
      </c>
      <c r="C3" s="227"/>
      <c r="D3" s="227"/>
      <c r="E3" s="227"/>
      <c r="F3" s="227"/>
      <c r="G3" s="227"/>
      <c r="H3" s="227"/>
      <c r="I3" s="65" t="s">
        <v>385</v>
      </c>
      <c r="J3" s="227"/>
      <c r="K3" s="227"/>
      <c r="L3" s="227"/>
      <c r="M3" s="227"/>
      <c r="N3" s="227"/>
      <c r="O3" s="227"/>
      <c r="P3" s="159"/>
      <c r="Q3" s="89" t="s">
        <v>388</v>
      </c>
    </row>
    <row r="4" spans="1:17" x14ac:dyDescent="0.15">
      <c r="A4" s="97" t="s">
        <v>141</v>
      </c>
      <c r="B4" s="183"/>
      <c r="C4" s="183"/>
      <c r="D4" s="183"/>
      <c r="E4" s="116"/>
      <c r="F4" s="116" t="s">
        <v>560</v>
      </c>
      <c r="G4" s="116" t="s">
        <v>560</v>
      </c>
      <c r="H4" s="183"/>
      <c r="I4" s="183" t="s">
        <v>285</v>
      </c>
      <c r="J4" s="65"/>
      <c r="K4" s="65" t="s">
        <v>179</v>
      </c>
      <c r="L4" s="183"/>
      <c r="M4" s="183"/>
      <c r="N4" s="183"/>
      <c r="O4" s="183"/>
      <c r="P4" s="58"/>
      <c r="Q4" s="174" t="s">
        <v>178</v>
      </c>
    </row>
    <row r="5" spans="1:17" s="113" customFormat="1" ht="13.5" customHeight="1" x14ac:dyDescent="0.15">
      <c r="A5" s="205" t="s">
        <v>599</v>
      </c>
      <c r="B5" s="28" t="s">
        <v>112</v>
      </c>
      <c r="C5" s="17" t="s">
        <v>398</v>
      </c>
      <c r="D5" s="17" t="s">
        <v>618</v>
      </c>
      <c r="E5" s="107" t="s">
        <v>169</v>
      </c>
      <c r="F5" s="107" t="s">
        <v>217</v>
      </c>
      <c r="G5" s="107" t="s">
        <v>235</v>
      </c>
      <c r="H5" s="107" t="s">
        <v>24</v>
      </c>
      <c r="I5" s="17" t="s">
        <v>351</v>
      </c>
      <c r="J5" s="50" t="s">
        <v>537</v>
      </c>
      <c r="K5" s="50" t="s">
        <v>560</v>
      </c>
      <c r="L5" s="17" t="s">
        <v>185</v>
      </c>
      <c r="M5" s="17" t="s">
        <v>556</v>
      </c>
      <c r="N5" s="17" t="s">
        <v>275</v>
      </c>
      <c r="O5" s="17" t="s">
        <v>181</v>
      </c>
      <c r="P5" s="73" t="s">
        <v>422</v>
      </c>
      <c r="Q5" s="162" t="s">
        <v>155</v>
      </c>
    </row>
    <row r="6" spans="1:17" s="154" customFormat="1" x14ac:dyDescent="0.15">
      <c r="A6" s="154" t="e">
        <f>IF(#REF!="5307",VLOOKUP($B$6,'Drop Down Menus'!P2:R241,3),"")</f>
        <v>#REF!</v>
      </c>
      <c r="B6" s="154" t="e">
        <f>IF(#REF!="5307",+#REF!,"")</f>
        <v>#REF!</v>
      </c>
      <c r="C6" s="154" t="e">
        <f>IF(#REF!="5307",+#REF!,"")</f>
        <v>#REF!</v>
      </c>
      <c r="D6" s="232" t="e">
        <f>IF(#REF!="5307",+'Data Worksheet'!$M$9,"")</f>
        <v>#REF!</v>
      </c>
      <c r="E6" s="70" t="e">
        <f>IF(#REF!="5307",SUM('Data Worksheet'!$K$5:$M$5),"")</f>
        <v>#REF!</v>
      </c>
      <c r="F6" s="70" t="e">
        <f>IF(#REF!="5307",SUM('Data Worksheet'!$K$3:$M$3),"")</f>
        <v>#REF!</v>
      </c>
      <c r="G6" s="70" t="e">
        <f>IF(#REF!="5307",SUM('Data Worksheet'!$K$2:$M$2),"")</f>
        <v>#REF!</v>
      </c>
      <c r="H6" s="70" t="e">
        <f>IF(#REF!="5307",SUM('Data Worksheet'!#REF!),"")</f>
        <v>#REF!</v>
      </c>
      <c r="I6" s="184" t="e">
        <f>IF(#REF!="5307",SUM('Data Worksheet'!#REF!),"")</f>
        <v>#REF!</v>
      </c>
      <c r="J6" s="70" t="e">
        <f>IF(#REF!="5307",SUM('Data Worksheet'!#REF!),"")</f>
        <v>#REF!</v>
      </c>
      <c r="K6" s="70" t="e">
        <f>IF(#REF!="5307",SUM('Data Worksheet'!#REF!),"")</f>
        <v>#REF!</v>
      </c>
      <c r="L6" s="98" t="e">
        <f>+Q6/F6</f>
        <v>#REF!</v>
      </c>
      <c r="M6" s="98" t="e">
        <f>+Q6/G6</f>
        <v>#REF!</v>
      </c>
      <c r="N6" s="98" t="e">
        <f>+Q6/E6</f>
        <v>#REF!</v>
      </c>
      <c r="O6" s="98" t="e">
        <f>E6/F6</f>
        <v>#REF!</v>
      </c>
      <c r="Q6" s="184" t="e">
        <f>IF(#REF!="5307",SUM('Data Worksheet'!#REF!)-SUM('Data Worksheet'!#REF!),"")</f>
        <v>#REF!</v>
      </c>
    </row>
    <row r="9" spans="1:17" x14ac:dyDescent="0.15">
      <c r="A9" s="220"/>
      <c r="B9" s="80" t="s">
        <v>569</v>
      </c>
      <c r="C9" s="18"/>
      <c r="D9" s="18"/>
      <c r="E9" s="18"/>
      <c r="F9" s="18"/>
      <c r="G9" s="18"/>
      <c r="H9" s="18"/>
      <c r="I9" s="18"/>
      <c r="J9" s="18"/>
      <c r="K9" s="18"/>
      <c r="L9" s="18"/>
      <c r="M9" s="18"/>
      <c r="N9" s="18"/>
      <c r="O9" s="18"/>
      <c r="P9" s="91"/>
      <c r="Q9" s="59" t="s">
        <v>445</v>
      </c>
    </row>
    <row r="10" spans="1:17" x14ac:dyDescent="0.15">
      <c r="A10" s="32"/>
      <c r="B10" s="227" t="s">
        <v>507</v>
      </c>
      <c r="C10" s="227"/>
      <c r="D10" s="227"/>
      <c r="E10" s="227"/>
      <c r="F10" s="227"/>
      <c r="G10" s="227"/>
      <c r="H10" s="227"/>
      <c r="I10" s="65" t="s">
        <v>385</v>
      </c>
      <c r="J10" s="227"/>
      <c r="K10" s="227" t="s">
        <v>350</v>
      </c>
      <c r="L10" s="227"/>
      <c r="M10" s="227"/>
      <c r="N10" s="227"/>
      <c r="O10" s="227"/>
      <c r="P10" s="159"/>
      <c r="Q10" s="89" t="s">
        <v>388</v>
      </c>
    </row>
    <row r="11" spans="1:17" x14ac:dyDescent="0.15">
      <c r="A11" s="97" t="s">
        <v>141</v>
      </c>
      <c r="B11" s="183"/>
      <c r="C11" s="183"/>
      <c r="D11" s="183"/>
      <c r="E11" s="116"/>
      <c r="F11" s="116" t="s">
        <v>560</v>
      </c>
      <c r="G11" s="116" t="s">
        <v>560</v>
      </c>
      <c r="H11" s="183"/>
      <c r="I11" s="183" t="s">
        <v>285</v>
      </c>
      <c r="J11" s="65"/>
      <c r="K11" s="65" t="s">
        <v>179</v>
      </c>
      <c r="L11" s="183"/>
      <c r="M11" s="183"/>
      <c r="N11" s="183"/>
      <c r="O11" s="183"/>
      <c r="P11" s="58"/>
      <c r="Q11" s="174" t="s">
        <v>178</v>
      </c>
    </row>
    <row r="12" spans="1:17" s="113" customFormat="1" ht="13.5" customHeight="1" x14ac:dyDescent="0.15">
      <c r="A12" s="205" t="s">
        <v>599</v>
      </c>
      <c r="B12" s="28" t="s">
        <v>112</v>
      </c>
      <c r="C12" s="17" t="s">
        <v>398</v>
      </c>
      <c r="D12" s="17" t="s">
        <v>618</v>
      </c>
      <c r="E12" s="107" t="s">
        <v>169</v>
      </c>
      <c r="F12" s="107" t="s">
        <v>217</v>
      </c>
      <c r="G12" s="107" t="s">
        <v>235</v>
      </c>
      <c r="H12" s="107" t="s">
        <v>24</v>
      </c>
      <c r="I12" s="17" t="s">
        <v>351</v>
      </c>
      <c r="J12" s="50" t="s">
        <v>537</v>
      </c>
      <c r="K12" s="50" t="s">
        <v>560</v>
      </c>
      <c r="L12" s="17" t="s">
        <v>185</v>
      </c>
      <c r="M12" s="17" t="s">
        <v>556</v>
      </c>
      <c r="N12" s="17" t="s">
        <v>275</v>
      </c>
      <c r="O12" s="17" t="s">
        <v>181</v>
      </c>
      <c r="P12" s="73" t="s">
        <v>422</v>
      </c>
      <c r="Q12" s="162" t="s">
        <v>155</v>
      </c>
    </row>
    <row r="13" spans="1:17" s="154" customFormat="1" x14ac:dyDescent="0.15">
      <c r="A13" s="154" t="e">
        <f>+A6</f>
        <v>#REF!</v>
      </c>
      <c r="B13" s="154" t="e">
        <f>IF(#REF!="5311",+#REF!,"")</f>
        <v>#REF!</v>
      </c>
      <c r="C13" s="154" t="e">
        <f>IF(#REF!="5311",+#REF!,"")</f>
        <v>#REF!</v>
      </c>
      <c r="D13" s="232" t="e">
        <f>IF(#REF!="5311",+'Data Worksheet'!$M$9,"")</f>
        <v>#REF!</v>
      </c>
      <c r="E13" s="70" t="e">
        <f>IF(#REF!="5311",SUM('Data Worksheet'!$K$5:$M$5),"")</f>
        <v>#REF!</v>
      </c>
      <c r="F13" s="70" t="e">
        <f>IF(#REF!="5311",SUM('Data Worksheet'!$K$3:$M$3),"")</f>
        <v>#REF!</v>
      </c>
      <c r="G13" s="70" t="e">
        <f>IF(#REF!="5311",SUM('Data Worksheet'!$K$2:$M$2),"")</f>
        <v>#REF!</v>
      </c>
      <c r="H13" s="70" t="e">
        <f>IF(#REF!="5311",SUM('Data Worksheet'!#REF!),"")</f>
        <v>#REF!</v>
      </c>
      <c r="I13" s="184" t="e">
        <f>IF(#REF!="5311",SUM('Data Worksheet'!#REF!),"")</f>
        <v>#REF!</v>
      </c>
      <c r="J13" s="70" t="e">
        <f>IF(#REF!="5311",SUM('Data Worksheet'!#REF!),"")</f>
        <v>#REF!</v>
      </c>
      <c r="K13" s="70" t="e">
        <f>IF(#REF!="5311",SUM('Data Worksheet'!#REF!),"")</f>
        <v>#REF!</v>
      </c>
      <c r="L13" s="98" t="e">
        <f>+Q13/F13</f>
        <v>#REF!</v>
      </c>
      <c r="M13" s="98" t="e">
        <f>+Q13/G13</f>
        <v>#REF!</v>
      </c>
      <c r="N13" s="98" t="e">
        <f>+Q13/E13</f>
        <v>#REF!</v>
      </c>
      <c r="O13" s="98" t="e">
        <f>E13/F13</f>
        <v>#REF!</v>
      </c>
      <c r="Q13" s="184" t="e">
        <f>IF(#REF!="5311",SUM('Data Worksheet'!#REF!)-SUM('Data Worksheet'!#REF!),"")</f>
        <v>#REF!</v>
      </c>
    </row>
    <row r="15" spans="1:17" x14ac:dyDescent="0.15">
      <c r="A15" s="220"/>
      <c r="B15" s="80" t="s">
        <v>481</v>
      </c>
      <c r="C15" s="18"/>
      <c r="D15" s="18"/>
      <c r="E15" s="18"/>
      <c r="F15" s="18"/>
      <c r="G15" s="18"/>
      <c r="H15" s="18"/>
      <c r="I15" s="18"/>
      <c r="J15" s="18"/>
      <c r="K15" s="18"/>
      <c r="L15" s="18"/>
      <c r="M15" s="18"/>
      <c r="N15" s="18"/>
      <c r="O15" s="18"/>
      <c r="P15" s="91"/>
      <c r="Q15" s="227"/>
    </row>
    <row r="16" spans="1:17" x14ac:dyDescent="0.15">
      <c r="A16" s="32"/>
      <c r="B16" s="227" t="s">
        <v>507</v>
      </c>
      <c r="C16" s="227"/>
      <c r="D16" s="227"/>
      <c r="E16" s="227"/>
      <c r="F16" s="227"/>
      <c r="G16" s="227"/>
      <c r="H16" s="227"/>
      <c r="I16" s="65" t="s">
        <v>385</v>
      </c>
      <c r="J16" s="227"/>
      <c r="K16" s="227" t="s">
        <v>350</v>
      </c>
      <c r="L16" s="227"/>
      <c r="M16" s="227"/>
      <c r="N16" s="227"/>
      <c r="O16" s="227"/>
      <c r="P16" s="159"/>
      <c r="Q16" s="65"/>
    </row>
    <row r="17" spans="1:17" x14ac:dyDescent="0.15">
      <c r="A17" s="97" t="s">
        <v>141</v>
      </c>
      <c r="B17" s="183"/>
      <c r="C17" s="183"/>
      <c r="D17" s="183"/>
      <c r="E17" s="116"/>
      <c r="F17" s="116" t="s">
        <v>560</v>
      </c>
      <c r="G17" s="116" t="s">
        <v>560</v>
      </c>
      <c r="H17" s="183"/>
      <c r="I17" s="183" t="s">
        <v>285</v>
      </c>
      <c r="J17" s="65"/>
      <c r="K17" s="65" t="s">
        <v>179</v>
      </c>
      <c r="L17" s="183"/>
      <c r="M17" s="183"/>
      <c r="N17" s="183"/>
      <c r="O17" s="183"/>
      <c r="P17" s="58"/>
      <c r="Q17" s="183"/>
    </row>
    <row r="18" spans="1:17" s="113" customFormat="1" ht="13.5" customHeight="1" x14ac:dyDescent="0.15">
      <c r="A18" s="205" t="s">
        <v>599</v>
      </c>
      <c r="B18" s="28" t="s">
        <v>112</v>
      </c>
      <c r="C18" s="17" t="s">
        <v>398</v>
      </c>
      <c r="D18" s="17" t="s">
        <v>618</v>
      </c>
      <c r="E18" s="107" t="s">
        <v>169</v>
      </c>
      <c r="F18" s="107" t="s">
        <v>217</v>
      </c>
      <c r="G18" s="107" t="s">
        <v>235</v>
      </c>
      <c r="H18" s="107" t="s">
        <v>24</v>
      </c>
      <c r="I18" s="17" t="s">
        <v>351</v>
      </c>
      <c r="J18" s="50" t="s">
        <v>537</v>
      </c>
      <c r="K18" s="50" t="s">
        <v>560</v>
      </c>
      <c r="L18" s="17" t="s">
        <v>185</v>
      </c>
      <c r="M18" s="17" t="s">
        <v>556</v>
      </c>
      <c r="N18" s="17" t="s">
        <v>275</v>
      </c>
      <c r="O18" s="17" t="s">
        <v>181</v>
      </c>
      <c r="P18" s="73" t="s">
        <v>422</v>
      </c>
      <c r="Q18" s="34"/>
    </row>
    <row r="19" spans="1:17" s="154" customFormat="1" x14ac:dyDescent="0.15">
      <c r="A19" s="154" t="e">
        <f>+A13</f>
        <v>#REF!</v>
      </c>
      <c r="B19" s="154" t="e">
        <f>+#REF!</f>
        <v>#REF!</v>
      </c>
      <c r="C19" s="154" t="e">
        <f>+#REF!</f>
        <v>#REF!</v>
      </c>
      <c r="D19" s="232">
        <f>+'JARC, 5310, New Freedom'!M20</f>
        <v>0</v>
      </c>
      <c r="E19" s="70" t="e">
        <f>SUM('JARC, 5310, New Freedom'!K15:M15)</f>
        <v>#REF!</v>
      </c>
      <c r="F19" s="70">
        <f>SUM('JARC, 5310, New Freedom'!K10:M10)</f>
        <v>0</v>
      </c>
      <c r="G19" s="70">
        <f>SUM('JARC, 5310, New Freedom'!K5:M5)</f>
        <v>0</v>
      </c>
      <c r="H19" s="70"/>
      <c r="I19" s="184">
        <f>SUM('JARC, 5310, New Freedom'!K47:M47)</f>
        <v>0</v>
      </c>
      <c r="J19" s="70">
        <f>SUM('JARC, 5310, New Freedom'!K35:M35)</f>
        <v>0</v>
      </c>
      <c r="K19" s="70">
        <f>SUM('JARC, 5310, New Freedom'!K40:M40)</f>
        <v>0</v>
      </c>
      <c r="L19" s="98" t="e">
        <f>I19/F19</f>
        <v>#DIV/0!</v>
      </c>
      <c r="M19" s="98" t="e">
        <f>I19/G19</f>
        <v>#DIV/0!</v>
      </c>
      <c r="N19" s="98" t="e">
        <f>I19/E19</f>
        <v>#REF!</v>
      </c>
      <c r="O19" s="98" t="e">
        <f>E19/F19</f>
        <v>#REF!</v>
      </c>
      <c r="Q19" s="184"/>
    </row>
    <row r="20" spans="1:17" x14ac:dyDescent="0.15">
      <c r="Q20" s="126"/>
    </row>
    <row r="21" spans="1:17" x14ac:dyDescent="0.15">
      <c r="A21" s="220"/>
      <c r="B21" s="80" t="s">
        <v>555</v>
      </c>
      <c r="C21" s="18"/>
      <c r="D21" s="18"/>
      <c r="E21" s="18"/>
      <c r="F21" s="18"/>
      <c r="G21" s="18"/>
      <c r="H21" s="18"/>
      <c r="I21" s="18"/>
      <c r="J21" s="18"/>
      <c r="K21" s="18"/>
      <c r="L21" s="18"/>
      <c r="M21" s="18"/>
      <c r="N21" s="18"/>
      <c r="O21" s="18"/>
      <c r="P21" s="91"/>
      <c r="Q21" s="227"/>
    </row>
    <row r="22" spans="1:17" x14ac:dyDescent="0.15">
      <c r="A22" s="32"/>
      <c r="B22" s="227" t="s">
        <v>507</v>
      </c>
      <c r="C22" s="227"/>
      <c r="D22" s="227"/>
      <c r="E22" s="227"/>
      <c r="F22" s="227"/>
      <c r="G22" s="227"/>
      <c r="H22" s="227"/>
      <c r="I22" s="65" t="s">
        <v>385</v>
      </c>
      <c r="J22" s="227"/>
      <c r="K22" s="227" t="s">
        <v>350</v>
      </c>
      <c r="L22" s="227"/>
      <c r="M22" s="227"/>
      <c r="N22" s="227"/>
      <c r="O22" s="227"/>
      <c r="P22" s="159"/>
      <c r="Q22" s="65"/>
    </row>
    <row r="23" spans="1:17" x14ac:dyDescent="0.15">
      <c r="A23" s="97" t="s">
        <v>141</v>
      </c>
      <c r="B23" s="183"/>
      <c r="C23" s="183"/>
      <c r="D23" s="183"/>
      <c r="E23" s="116"/>
      <c r="F23" s="116" t="s">
        <v>560</v>
      </c>
      <c r="G23" s="116" t="s">
        <v>560</v>
      </c>
      <c r="H23" s="183"/>
      <c r="I23" s="183" t="s">
        <v>285</v>
      </c>
      <c r="J23" s="65"/>
      <c r="K23" s="65" t="s">
        <v>179</v>
      </c>
      <c r="L23" s="183"/>
      <c r="M23" s="183"/>
      <c r="N23" s="183"/>
      <c r="O23" s="183"/>
      <c r="P23" s="58"/>
      <c r="Q23" s="183"/>
    </row>
    <row r="24" spans="1:17" s="113" customFormat="1" ht="13.5" customHeight="1" x14ac:dyDescent="0.15">
      <c r="A24" s="205" t="s">
        <v>599</v>
      </c>
      <c r="B24" s="28" t="s">
        <v>112</v>
      </c>
      <c r="C24" s="17" t="s">
        <v>398</v>
      </c>
      <c r="D24" s="17" t="s">
        <v>618</v>
      </c>
      <c r="E24" s="107" t="s">
        <v>169</v>
      </c>
      <c r="F24" s="107" t="s">
        <v>217</v>
      </c>
      <c r="G24" s="107" t="s">
        <v>235</v>
      </c>
      <c r="H24" s="107" t="s">
        <v>24</v>
      </c>
      <c r="I24" s="17" t="s">
        <v>351</v>
      </c>
      <c r="J24" s="50" t="s">
        <v>537</v>
      </c>
      <c r="K24" s="50" t="s">
        <v>560</v>
      </c>
      <c r="L24" s="17" t="s">
        <v>185</v>
      </c>
      <c r="M24" s="17" t="s">
        <v>556</v>
      </c>
      <c r="N24" s="17" t="s">
        <v>275</v>
      </c>
      <c r="O24" s="17" t="s">
        <v>181</v>
      </c>
      <c r="P24" s="73" t="s">
        <v>422</v>
      </c>
      <c r="Q24" s="34"/>
    </row>
    <row r="25" spans="1:17" s="154" customFormat="1" x14ac:dyDescent="0.15">
      <c r="A25" s="154" t="e">
        <f>+A6</f>
        <v>#REF!</v>
      </c>
      <c r="B25" s="154" t="e">
        <f>+#REF!</f>
        <v>#REF!</v>
      </c>
      <c r="C25" s="154" t="e">
        <f>+#REF!</f>
        <v>#REF!</v>
      </c>
      <c r="D25" s="70">
        <f>+'JARC, 5310, New Freedom'!M21</f>
        <v>0</v>
      </c>
      <c r="E25" s="70" t="e">
        <f>SUM('JARC, 5310, New Freedom'!K16:M16)</f>
        <v>#REF!</v>
      </c>
      <c r="F25" s="70">
        <f>SUM('JARC, 5310, New Freedom'!K11:M11)</f>
        <v>0</v>
      </c>
      <c r="G25" s="70">
        <f>SUM('JARC, 5310, New Freedom'!K6:M6)</f>
        <v>0</v>
      </c>
      <c r="I25" s="39">
        <f>SUM('JARC, 5310, New Freedom'!K48:M48)</f>
        <v>0</v>
      </c>
      <c r="J25" s="154">
        <f>SUM('JARC, 5310, New Freedom'!K36:M36)</f>
        <v>0</v>
      </c>
      <c r="K25" s="154">
        <f>SUM('JARC, 5310, New Freedom'!K41:M41)</f>
        <v>0</v>
      </c>
      <c r="L25" s="98" t="e">
        <f>I25/F25</f>
        <v>#DIV/0!</v>
      </c>
      <c r="M25" s="98" t="e">
        <f>I25/G25</f>
        <v>#DIV/0!</v>
      </c>
      <c r="N25" s="98" t="e">
        <f>I25/E25</f>
        <v>#REF!</v>
      </c>
      <c r="O25" s="98" t="e">
        <f>E25/F25</f>
        <v>#REF!</v>
      </c>
      <c r="Q25" s="122"/>
    </row>
    <row r="26" spans="1:17" x14ac:dyDescent="0.15">
      <c r="Q26" s="126"/>
    </row>
    <row r="27" spans="1:17" x14ac:dyDescent="0.15">
      <c r="A27" s="220"/>
      <c r="B27" s="80" t="s">
        <v>84</v>
      </c>
      <c r="C27" s="18"/>
      <c r="D27" s="18"/>
      <c r="E27" s="18"/>
      <c r="F27" s="18"/>
      <c r="G27" s="18"/>
      <c r="H27" s="18"/>
      <c r="I27" s="18"/>
      <c r="J27" s="18"/>
      <c r="K27" s="18"/>
      <c r="L27" s="18"/>
      <c r="M27" s="18"/>
      <c r="N27" s="18"/>
      <c r="O27" s="18"/>
      <c r="P27" s="91"/>
      <c r="Q27" s="227"/>
    </row>
    <row r="28" spans="1:17" x14ac:dyDescent="0.15">
      <c r="A28" s="32"/>
      <c r="B28" s="227" t="s">
        <v>507</v>
      </c>
      <c r="C28" s="227"/>
      <c r="D28" s="227"/>
      <c r="E28" s="227"/>
      <c r="F28" s="227"/>
      <c r="G28" s="227"/>
      <c r="H28" s="227"/>
      <c r="I28" s="65" t="s">
        <v>385</v>
      </c>
      <c r="J28" s="227"/>
      <c r="K28" s="227" t="s">
        <v>350</v>
      </c>
      <c r="L28" s="227"/>
      <c r="M28" s="227"/>
      <c r="N28" s="227"/>
      <c r="O28" s="227"/>
      <c r="P28" s="159"/>
      <c r="Q28" s="65"/>
    </row>
    <row r="29" spans="1:17" x14ac:dyDescent="0.15">
      <c r="A29" s="97" t="s">
        <v>141</v>
      </c>
      <c r="B29" s="183"/>
      <c r="C29" s="183"/>
      <c r="D29" s="183"/>
      <c r="E29" s="116"/>
      <c r="F29" s="116" t="s">
        <v>560</v>
      </c>
      <c r="G29" s="116" t="s">
        <v>560</v>
      </c>
      <c r="H29" s="183"/>
      <c r="I29" s="183" t="s">
        <v>285</v>
      </c>
      <c r="J29" s="65"/>
      <c r="K29" s="65" t="s">
        <v>179</v>
      </c>
      <c r="L29" s="183"/>
      <c r="M29" s="183"/>
      <c r="N29" s="183"/>
      <c r="O29" s="183"/>
      <c r="P29" s="58"/>
      <c r="Q29" s="183"/>
    </row>
    <row r="30" spans="1:17" s="113" customFormat="1" ht="13.5" customHeight="1" x14ac:dyDescent="0.15">
      <c r="A30" s="205" t="s">
        <v>599</v>
      </c>
      <c r="B30" s="28" t="s">
        <v>112</v>
      </c>
      <c r="C30" s="17" t="s">
        <v>398</v>
      </c>
      <c r="D30" s="17" t="s">
        <v>618</v>
      </c>
      <c r="E30" s="107" t="s">
        <v>169</v>
      </c>
      <c r="F30" s="107" t="s">
        <v>217</v>
      </c>
      <c r="G30" s="107" t="s">
        <v>235</v>
      </c>
      <c r="H30" s="107" t="s">
        <v>24</v>
      </c>
      <c r="I30" s="17" t="s">
        <v>351</v>
      </c>
      <c r="J30" s="50" t="s">
        <v>537</v>
      </c>
      <c r="K30" s="50" t="s">
        <v>560</v>
      </c>
      <c r="L30" s="17" t="s">
        <v>185</v>
      </c>
      <c r="M30" s="17" t="s">
        <v>556</v>
      </c>
      <c r="N30" s="17" t="s">
        <v>275</v>
      </c>
      <c r="O30" s="17" t="s">
        <v>181</v>
      </c>
      <c r="P30" s="73" t="s">
        <v>422</v>
      </c>
      <c r="Q30" s="34"/>
    </row>
    <row r="31" spans="1:17" s="154" customFormat="1" x14ac:dyDescent="0.15">
      <c r="A31" s="154" t="e">
        <f>+A6</f>
        <v>#REF!</v>
      </c>
      <c r="B31" s="154" t="e">
        <f>+#REF!</f>
        <v>#REF!</v>
      </c>
      <c r="C31" s="154" t="e">
        <f>+#REF!</f>
        <v>#REF!</v>
      </c>
      <c r="D31" s="70">
        <f>+'JARC, 5310, New Freedom'!M22</f>
        <v>0</v>
      </c>
      <c r="E31" s="70" t="e">
        <f>SUM('JARC, 5310, New Freedom'!K17:M17)</f>
        <v>#REF!</v>
      </c>
      <c r="F31" s="70">
        <f>SUM('JARC, 5310, New Freedom'!K12:M12)</f>
        <v>0</v>
      </c>
      <c r="G31" s="70">
        <f>SUM('JARC, 5310, New Freedom'!K7:M7)</f>
        <v>0</v>
      </c>
      <c r="I31" s="39">
        <f>SUM('JARC, 5310, New Freedom'!K49:M49)</f>
        <v>0</v>
      </c>
      <c r="J31" s="154">
        <f>SUM('JARC, 5310, New Freedom'!K37:M37)</f>
        <v>0</v>
      </c>
      <c r="K31" s="154">
        <f>SUM('JARC, 5310, New Freedom'!K42:M42)</f>
        <v>0</v>
      </c>
      <c r="L31" s="98" t="e">
        <f>I31/F31</f>
        <v>#DIV/0!</v>
      </c>
      <c r="M31" s="98" t="e">
        <f>I31/G31</f>
        <v>#DIV/0!</v>
      </c>
      <c r="N31" s="98" t="e">
        <f>I31/E31</f>
        <v>#REF!</v>
      </c>
      <c r="O31" s="98" t="e">
        <f>E31/F31</f>
        <v>#REF!</v>
      </c>
      <c r="Q31" s="122"/>
    </row>
    <row r="32" spans="1:17" s="126" customFormat="1" x14ac:dyDescent="0.15"/>
    <row r="33" spans="17:17" s="126" customFormat="1" x14ac:dyDescent="0.15"/>
    <row r="34" spans="17:17" s="126" customFormat="1" x14ac:dyDescent="0.15">
      <c r="Q34" s="43"/>
    </row>
    <row r="35" spans="17:17" s="126" customFormat="1" x14ac:dyDescent="0.15">
      <c r="Q35" s="43"/>
    </row>
    <row r="36" spans="17:17" s="126" customFormat="1" x14ac:dyDescent="0.15">
      <c r="Q36" s="43"/>
    </row>
  </sheetData>
  <pageMargins left="0.24027777777777778" right="0.2" top="0.98402777777777772" bottom="0.98402777777777772" header="0.51180555555555551" footer="0.51180555555555551"/>
  <pageSetup firstPageNumber="0" orientation="landscape" horizontalDpi="300" verticalDpi="30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298"/>
  <sheetViews>
    <sheetView topLeftCell="L32" workbookViewId="0">
      <selection activeCell="M33" sqref="M33"/>
    </sheetView>
  </sheetViews>
  <sheetFormatPr baseColWidth="10" defaultColWidth="9.5" defaultRowHeight="13" x14ac:dyDescent="0.15"/>
  <cols>
    <col min="1" max="1" width="53.1640625" customWidth="1"/>
    <col min="2" max="2" width="12.6640625" style="60" customWidth="1"/>
    <col min="3" max="4" width="12.6640625" style="202" customWidth="1"/>
    <col min="6" max="6" width="12.6640625" style="60" customWidth="1"/>
    <col min="7" max="7" width="22.1640625" style="60" customWidth="1"/>
    <col min="8" max="8" width="4.5" style="60" customWidth="1"/>
    <col min="9" max="9" width="22.1640625" customWidth="1"/>
    <col min="10" max="10" width="5.5" customWidth="1"/>
    <col min="11" max="11" width="12.6640625" customWidth="1"/>
    <col min="12" max="12" width="4.6640625" customWidth="1"/>
    <col min="13" max="13" width="35.5" customWidth="1"/>
    <col min="14" max="14" width="12.6640625" style="202" customWidth="1"/>
    <col min="15" max="15" width="14.33203125" customWidth="1"/>
    <col min="16" max="16" width="56.83203125" customWidth="1"/>
    <col min="24" max="24" width="36" customWidth="1"/>
  </cols>
  <sheetData>
    <row r="1" spans="1:24" ht="18" x14ac:dyDescent="0.2">
      <c r="A1" s="285" t="s">
        <v>209</v>
      </c>
      <c r="B1" s="285"/>
      <c r="C1" s="285"/>
      <c r="D1" s="285"/>
      <c r="F1" s="286" t="s">
        <v>515</v>
      </c>
      <c r="G1" s="286"/>
      <c r="H1" s="14"/>
      <c r="M1" s="132" t="s">
        <v>600</v>
      </c>
      <c r="N1" s="125" t="s">
        <v>245</v>
      </c>
      <c r="O1" s="125"/>
      <c r="P1" s="287" t="s">
        <v>215</v>
      </c>
      <c r="Q1" s="287"/>
      <c r="R1" s="287"/>
      <c r="T1" s="133" t="s">
        <v>79</v>
      </c>
      <c r="W1" s="133"/>
      <c r="X1" s="133"/>
    </row>
    <row r="2" spans="1:24" x14ac:dyDescent="0.15">
      <c r="A2" s="182" t="s">
        <v>387</v>
      </c>
      <c r="B2" s="182" t="s">
        <v>319</v>
      </c>
      <c r="C2" s="182" t="s">
        <v>210</v>
      </c>
      <c r="D2" s="182" t="s">
        <v>324</v>
      </c>
      <c r="F2" s="161" t="s">
        <v>119</v>
      </c>
      <c r="G2" s="171" t="s">
        <v>529</v>
      </c>
      <c r="H2" s="225"/>
      <c r="M2" s="125" t="s">
        <v>387</v>
      </c>
      <c r="N2" s="125">
        <v>2008</v>
      </c>
      <c r="O2" s="237"/>
      <c r="P2" s="1" t="s">
        <v>487</v>
      </c>
      <c r="Q2" s="219" t="s">
        <v>321</v>
      </c>
      <c r="R2" s="37" t="s">
        <v>136</v>
      </c>
      <c r="T2">
        <v>2005</v>
      </c>
      <c r="X2" s="133"/>
    </row>
    <row r="3" spans="1:24" x14ac:dyDescent="0.15">
      <c r="A3" s="125" t="s">
        <v>233</v>
      </c>
      <c r="B3" s="125"/>
      <c r="C3" s="125"/>
      <c r="D3" s="125"/>
      <c r="F3" s="158"/>
      <c r="G3" s="185"/>
      <c r="H3" s="225"/>
      <c r="I3" s="21" t="s">
        <v>459</v>
      </c>
      <c r="M3" s="125" t="s">
        <v>233</v>
      </c>
      <c r="N3" s="125"/>
      <c r="P3" s="1" t="s">
        <v>474</v>
      </c>
      <c r="Q3" s="219" t="s">
        <v>191</v>
      </c>
      <c r="R3" s="37" t="s">
        <v>186</v>
      </c>
      <c r="T3">
        <v>2006</v>
      </c>
      <c r="X3" s="133"/>
    </row>
    <row r="4" spans="1:24" x14ac:dyDescent="0.15">
      <c r="A4" s="86" t="s">
        <v>162</v>
      </c>
      <c r="B4" s="33">
        <v>8</v>
      </c>
      <c r="C4" s="33" t="str">
        <f t="shared" ref="C4:C33" si="0">VLOOKUP(B4,$F$4:$G$28,2)</f>
        <v>Abilene</v>
      </c>
      <c r="D4" s="86" t="s">
        <v>220</v>
      </c>
      <c r="F4" s="53">
        <v>1</v>
      </c>
      <c r="G4" s="7" t="s">
        <v>335</v>
      </c>
      <c r="H4" s="214"/>
      <c r="I4" s="87" t="s">
        <v>126</v>
      </c>
      <c r="J4" s="56"/>
      <c r="K4" s="217" t="s">
        <v>581</v>
      </c>
      <c r="L4" s="96"/>
      <c r="M4" s="86" t="s">
        <v>162</v>
      </c>
      <c r="N4" s="129">
        <v>107041</v>
      </c>
      <c r="P4" s="1" t="s">
        <v>525</v>
      </c>
      <c r="Q4" s="99" t="s">
        <v>123</v>
      </c>
      <c r="R4" s="37" t="s">
        <v>282</v>
      </c>
      <c r="T4">
        <v>2007</v>
      </c>
      <c r="X4" s="133"/>
    </row>
    <row r="5" spans="1:24" x14ac:dyDescent="0.15">
      <c r="A5" s="86" t="s">
        <v>255</v>
      </c>
      <c r="B5" s="33">
        <v>4</v>
      </c>
      <c r="C5" s="33" t="str">
        <f t="shared" si="0"/>
        <v>Amarillo</v>
      </c>
      <c r="D5" s="86" t="s">
        <v>314</v>
      </c>
      <c r="F5" s="53">
        <v>2</v>
      </c>
      <c r="G5" s="7" t="s">
        <v>494</v>
      </c>
      <c r="H5" s="214"/>
      <c r="I5" s="101" t="s">
        <v>239</v>
      </c>
      <c r="J5" s="56"/>
      <c r="K5" s="213" t="s">
        <v>47</v>
      </c>
      <c r="L5" s="213"/>
      <c r="M5" s="86" t="s">
        <v>255</v>
      </c>
      <c r="N5" s="129">
        <v>179312</v>
      </c>
      <c r="P5" s="1" t="s">
        <v>377</v>
      </c>
      <c r="Q5" s="99" t="s">
        <v>123</v>
      </c>
      <c r="R5" s="37" t="s">
        <v>489</v>
      </c>
      <c r="T5">
        <v>2008</v>
      </c>
      <c r="X5" s="133"/>
    </row>
    <row r="6" spans="1:24" x14ac:dyDescent="0.15">
      <c r="A6" s="86" t="s">
        <v>346</v>
      </c>
      <c r="B6" s="33">
        <v>2</v>
      </c>
      <c r="C6" s="33" t="str">
        <f t="shared" si="0"/>
        <v>Fort Worth</v>
      </c>
      <c r="D6" s="203" t="s">
        <v>542</v>
      </c>
      <c r="F6" s="53">
        <v>3</v>
      </c>
      <c r="G6" s="7" t="s">
        <v>281</v>
      </c>
      <c r="H6" s="214"/>
      <c r="I6" s="27"/>
      <c r="J6" s="56"/>
      <c r="K6" s="213" t="s">
        <v>321</v>
      </c>
      <c r="L6" s="213"/>
      <c r="M6" s="86" t="s">
        <v>346</v>
      </c>
      <c r="N6" s="76">
        <v>86396</v>
      </c>
      <c r="P6" s="1" t="s">
        <v>454</v>
      </c>
      <c r="Q6" s="99" t="s">
        <v>344</v>
      </c>
      <c r="R6" s="37" t="s">
        <v>413</v>
      </c>
      <c r="T6">
        <v>2009</v>
      </c>
      <c r="X6" s="133"/>
    </row>
    <row r="7" spans="1:24" x14ac:dyDescent="0.15">
      <c r="A7" s="86" t="s">
        <v>393</v>
      </c>
      <c r="B7" s="33">
        <v>20</v>
      </c>
      <c r="C7" s="33" t="str">
        <f t="shared" si="0"/>
        <v>Beaumont</v>
      </c>
      <c r="D7" s="86" t="s">
        <v>59</v>
      </c>
      <c r="F7" s="53">
        <v>4</v>
      </c>
      <c r="G7" s="118" t="s">
        <v>321</v>
      </c>
      <c r="H7" s="5"/>
      <c r="I7" s="38"/>
      <c r="J7" s="56"/>
      <c r="K7" s="213" t="s">
        <v>294</v>
      </c>
      <c r="L7" s="213"/>
      <c r="M7" s="86" t="s">
        <v>393</v>
      </c>
      <c r="N7" s="129">
        <v>139304</v>
      </c>
      <c r="P7" s="1" t="s">
        <v>161</v>
      </c>
      <c r="Q7" s="219" t="s">
        <v>321</v>
      </c>
      <c r="R7" s="37" t="s">
        <v>332</v>
      </c>
      <c r="T7">
        <v>2010</v>
      </c>
      <c r="X7" s="133"/>
    </row>
    <row r="8" spans="1:24" ht="26" x14ac:dyDescent="0.15">
      <c r="A8" s="86" t="s">
        <v>190</v>
      </c>
      <c r="B8" s="33">
        <v>21</v>
      </c>
      <c r="C8" s="33" t="str">
        <f t="shared" si="0"/>
        <v>Pharr</v>
      </c>
      <c r="D8" s="86" t="s">
        <v>371</v>
      </c>
      <c r="F8" s="53">
        <v>5</v>
      </c>
      <c r="G8" s="118" t="s">
        <v>191</v>
      </c>
      <c r="H8" s="5"/>
      <c r="I8" s="38"/>
      <c r="J8" s="56"/>
      <c r="K8" s="213" t="s">
        <v>505</v>
      </c>
      <c r="L8" s="213"/>
      <c r="M8" s="86" t="s">
        <v>190</v>
      </c>
      <c r="N8" s="129">
        <v>165776</v>
      </c>
      <c r="P8" s="1" t="s">
        <v>11</v>
      </c>
      <c r="Q8" s="99" t="s">
        <v>54</v>
      </c>
      <c r="R8" s="37" t="s">
        <v>361</v>
      </c>
      <c r="X8" s="133"/>
    </row>
    <row r="9" spans="1:24" x14ac:dyDescent="0.15">
      <c r="A9" s="86" t="s">
        <v>564</v>
      </c>
      <c r="B9" s="33">
        <v>17</v>
      </c>
      <c r="C9" s="33" t="str">
        <f t="shared" si="0"/>
        <v>Bryan</v>
      </c>
      <c r="D9" s="86" t="s">
        <v>373</v>
      </c>
      <c r="F9" s="53">
        <v>6</v>
      </c>
      <c r="G9" s="118" t="s">
        <v>131</v>
      </c>
      <c r="H9" s="5"/>
      <c r="I9" s="38"/>
      <c r="J9" s="56"/>
      <c r="K9" s="213" t="s">
        <v>356</v>
      </c>
      <c r="L9" s="213"/>
      <c r="M9" s="86" t="s">
        <v>236</v>
      </c>
      <c r="N9" s="129">
        <v>54770</v>
      </c>
      <c r="P9" s="1" t="s">
        <v>478</v>
      </c>
      <c r="Q9" s="99" t="s">
        <v>622</v>
      </c>
      <c r="R9" s="37" t="s">
        <v>328</v>
      </c>
      <c r="X9" s="133"/>
    </row>
    <row r="10" spans="1:24" x14ac:dyDescent="0.15">
      <c r="A10" s="86" t="s">
        <v>236</v>
      </c>
      <c r="B10" s="33">
        <v>12</v>
      </c>
      <c r="C10" s="33" t="str">
        <f t="shared" si="0"/>
        <v>Houston</v>
      </c>
      <c r="D10" s="86" t="s">
        <v>99</v>
      </c>
      <c r="F10" s="53">
        <v>7</v>
      </c>
      <c r="G10" s="118" t="s">
        <v>266</v>
      </c>
      <c r="H10" s="5"/>
      <c r="I10" s="38"/>
      <c r="J10" s="56"/>
      <c r="K10" s="213" t="s">
        <v>408</v>
      </c>
      <c r="L10" s="213"/>
      <c r="M10" s="86" t="s">
        <v>559</v>
      </c>
      <c r="N10" s="76">
        <v>37995</v>
      </c>
      <c r="P10" s="1" t="s">
        <v>268</v>
      </c>
      <c r="Q10" s="219" t="s">
        <v>267</v>
      </c>
      <c r="R10" s="37" t="s">
        <v>72</v>
      </c>
      <c r="X10" s="133"/>
    </row>
    <row r="11" spans="1:24" x14ac:dyDescent="0.15">
      <c r="A11" s="86" t="s">
        <v>559</v>
      </c>
      <c r="B11" s="33">
        <v>18</v>
      </c>
      <c r="C11" s="33" t="str">
        <f t="shared" si="0"/>
        <v>Dallas</v>
      </c>
      <c r="D11" s="203" t="s">
        <v>101</v>
      </c>
      <c r="F11" s="53">
        <v>8</v>
      </c>
      <c r="G11" s="118" t="s">
        <v>47</v>
      </c>
      <c r="H11" s="5"/>
      <c r="I11" s="38"/>
      <c r="J11" s="56"/>
      <c r="K11" s="213" t="s">
        <v>21</v>
      </c>
      <c r="L11" s="213"/>
      <c r="M11" s="86" t="s">
        <v>277</v>
      </c>
      <c r="N11" s="129">
        <v>175586</v>
      </c>
      <c r="P11" s="1" t="s">
        <v>125</v>
      </c>
      <c r="Q11" s="219" t="s">
        <v>267</v>
      </c>
      <c r="R11" s="37" t="s">
        <v>517</v>
      </c>
      <c r="X11" s="133"/>
    </row>
    <row r="12" spans="1:24" x14ac:dyDescent="0.15">
      <c r="A12" s="86" t="s">
        <v>536</v>
      </c>
      <c r="B12" s="33">
        <v>21</v>
      </c>
      <c r="C12" s="33" t="str">
        <f t="shared" si="0"/>
        <v>Pharr</v>
      </c>
      <c r="D12" s="86" t="s">
        <v>546</v>
      </c>
      <c r="F12" s="53">
        <v>9</v>
      </c>
      <c r="G12" s="118" t="s">
        <v>301</v>
      </c>
      <c r="H12" s="5"/>
      <c r="I12" s="15"/>
      <c r="J12" s="56"/>
      <c r="K12" s="213" t="s">
        <v>500</v>
      </c>
      <c r="L12" s="213"/>
      <c r="M12" s="86" t="s">
        <v>127</v>
      </c>
      <c r="N12" s="129">
        <v>78070</v>
      </c>
      <c r="P12" s="1" t="s">
        <v>293</v>
      </c>
      <c r="Q12" s="136" t="s">
        <v>294</v>
      </c>
      <c r="R12" s="37" t="s">
        <v>205</v>
      </c>
      <c r="X12" s="133"/>
    </row>
    <row r="13" spans="1:24" x14ac:dyDescent="0.15">
      <c r="A13" s="86" t="s">
        <v>465</v>
      </c>
      <c r="B13" s="33">
        <v>9</v>
      </c>
      <c r="C13" s="33" t="str">
        <f t="shared" si="0"/>
        <v>Waco</v>
      </c>
      <c r="D13" s="86" t="s">
        <v>4</v>
      </c>
      <c r="F13" s="53">
        <v>10</v>
      </c>
      <c r="G13" s="118" t="s">
        <v>267</v>
      </c>
      <c r="H13" s="5"/>
      <c r="I13" s="38"/>
      <c r="J13" s="56"/>
      <c r="K13" s="213" t="s">
        <v>594</v>
      </c>
      <c r="L13" s="213"/>
      <c r="M13" s="86" t="s">
        <v>550</v>
      </c>
      <c r="N13" s="129">
        <v>199999</v>
      </c>
      <c r="P13" s="1" t="s">
        <v>484</v>
      </c>
      <c r="Q13" s="99" t="s">
        <v>505</v>
      </c>
      <c r="R13" s="37" t="s">
        <v>73</v>
      </c>
    </row>
    <row r="14" spans="1:24" x14ac:dyDescent="0.15">
      <c r="A14" s="86" t="s">
        <v>277</v>
      </c>
      <c r="B14" s="33">
        <v>22</v>
      </c>
      <c r="C14" s="33" t="str">
        <f t="shared" si="0"/>
        <v>Laredo</v>
      </c>
      <c r="D14" s="86" t="s">
        <v>9</v>
      </c>
      <c r="F14" s="53">
        <v>11</v>
      </c>
      <c r="G14" s="118" t="s">
        <v>327</v>
      </c>
      <c r="H14" s="5"/>
      <c r="I14" s="38"/>
      <c r="J14" s="56"/>
      <c r="K14" s="213" t="s">
        <v>488</v>
      </c>
      <c r="L14" s="213"/>
      <c r="M14" s="86" t="s">
        <v>192</v>
      </c>
      <c r="N14" s="76">
        <v>34209</v>
      </c>
      <c r="P14" s="1" t="s">
        <v>475</v>
      </c>
      <c r="Q14" s="99" t="s">
        <v>505</v>
      </c>
      <c r="R14" s="37" t="s">
        <v>273</v>
      </c>
      <c r="X14" s="133"/>
    </row>
    <row r="15" spans="1:24" x14ac:dyDescent="0.15">
      <c r="A15" s="179" t="s">
        <v>566</v>
      </c>
      <c r="B15" s="33">
        <v>12</v>
      </c>
      <c r="C15" s="33" t="str">
        <f t="shared" si="0"/>
        <v>Houston</v>
      </c>
      <c r="D15" s="86" t="s">
        <v>431</v>
      </c>
      <c r="F15" s="53">
        <v>12</v>
      </c>
      <c r="G15" s="118" t="s">
        <v>54</v>
      </c>
      <c r="H15" s="5"/>
      <c r="I15" s="38"/>
      <c r="J15" s="56"/>
      <c r="K15" s="213" t="s">
        <v>344</v>
      </c>
      <c r="L15" s="213"/>
      <c r="M15" s="86" t="s">
        <v>400</v>
      </c>
      <c r="N15" s="129">
        <v>114656</v>
      </c>
      <c r="P15" s="1" t="s">
        <v>612</v>
      </c>
      <c r="Q15" s="99" t="s">
        <v>505</v>
      </c>
      <c r="R15" s="37" t="s">
        <v>337</v>
      </c>
    </row>
    <row r="16" spans="1:24" ht="26" x14ac:dyDescent="0.15">
      <c r="A16" s="86" t="s">
        <v>127</v>
      </c>
      <c r="B16" s="33">
        <v>10</v>
      </c>
      <c r="C16" s="33" t="str">
        <f t="shared" si="0"/>
        <v>Tyler</v>
      </c>
      <c r="D16" s="86" t="s">
        <v>116</v>
      </c>
      <c r="F16" s="53">
        <v>13</v>
      </c>
      <c r="G16" s="118" t="s">
        <v>527</v>
      </c>
      <c r="H16" s="5"/>
      <c r="I16" s="38"/>
      <c r="J16" s="56"/>
      <c r="K16" s="213" t="s">
        <v>494</v>
      </c>
      <c r="L16" s="213"/>
      <c r="M16" s="86" t="s">
        <v>354</v>
      </c>
      <c r="N16" s="129">
        <v>71937</v>
      </c>
      <c r="P16" s="1" t="s">
        <v>629</v>
      </c>
      <c r="Q16" s="219" t="s">
        <v>266</v>
      </c>
      <c r="R16" s="37" t="s">
        <v>568</v>
      </c>
      <c r="X16" s="133"/>
    </row>
    <row r="17" spans="1:24" x14ac:dyDescent="0.15">
      <c r="A17" s="86" t="s">
        <v>550</v>
      </c>
      <c r="B17" s="33">
        <v>5</v>
      </c>
      <c r="C17" s="33" t="str">
        <f t="shared" si="0"/>
        <v>Lubbock</v>
      </c>
      <c r="D17" s="86" t="s">
        <v>218</v>
      </c>
      <c r="F17" s="53">
        <v>14</v>
      </c>
      <c r="G17" s="118" t="s">
        <v>505</v>
      </c>
      <c r="H17" s="5"/>
      <c r="I17" s="56"/>
      <c r="J17" s="56"/>
      <c r="K17" s="213" t="s">
        <v>54</v>
      </c>
      <c r="L17" s="213"/>
      <c r="M17" s="86" t="s">
        <v>175</v>
      </c>
      <c r="N17" s="129">
        <v>61529</v>
      </c>
      <c r="P17" s="1" t="s">
        <v>148</v>
      </c>
      <c r="Q17" s="99" t="s">
        <v>505</v>
      </c>
      <c r="R17" s="37" t="s">
        <v>528</v>
      </c>
    </row>
    <row r="18" spans="1:24" x14ac:dyDescent="0.15">
      <c r="A18" s="86" t="s">
        <v>75</v>
      </c>
      <c r="B18" s="33">
        <v>21</v>
      </c>
      <c r="C18" s="33" t="str">
        <f t="shared" si="0"/>
        <v>Pharr</v>
      </c>
      <c r="D18" s="86" t="s">
        <v>158</v>
      </c>
      <c r="F18" s="53">
        <v>15</v>
      </c>
      <c r="G18" s="118" t="s">
        <v>123</v>
      </c>
      <c r="H18" s="5"/>
      <c r="I18" s="56"/>
      <c r="J18" s="56"/>
      <c r="K18" s="213" t="s">
        <v>571</v>
      </c>
      <c r="L18" s="213"/>
      <c r="M18" s="86" t="s">
        <v>538</v>
      </c>
      <c r="N18" s="129">
        <v>153198</v>
      </c>
      <c r="P18" s="72" t="s">
        <v>587</v>
      </c>
      <c r="Q18" s="219" t="s">
        <v>488</v>
      </c>
      <c r="R18" s="37" t="s">
        <v>173</v>
      </c>
      <c r="X18" s="133"/>
    </row>
    <row r="19" spans="1:24" ht="26" x14ac:dyDescent="0.15">
      <c r="A19" s="179" t="s">
        <v>582</v>
      </c>
      <c r="B19" s="33">
        <v>18</v>
      </c>
      <c r="C19" s="33" t="str">
        <f t="shared" si="0"/>
        <v>Dallas</v>
      </c>
      <c r="D19" s="179" t="s">
        <v>17</v>
      </c>
      <c r="F19" s="53">
        <v>16</v>
      </c>
      <c r="G19" s="118" t="s">
        <v>594</v>
      </c>
      <c r="H19" s="5"/>
      <c r="I19" s="56"/>
      <c r="J19" s="56"/>
      <c r="K19" s="213" t="s">
        <v>191</v>
      </c>
      <c r="L19" s="213"/>
      <c r="M19" s="86" t="s">
        <v>410</v>
      </c>
      <c r="N19" s="129">
        <v>99396</v>
      </c>
      <c r="P19" s="1" t="s">
        <v>483</v>
      </c>
      <c r="Q19" s="219" t="s">
        <v>266</v>
      </c>
      <c r="R19" s="37" t="s">
        <v>143</v>
      </c>
    </row>
    <row r="20" spans="1:24" ht="26" x14ac:dyDescent="0.15">
      <c r="A20" s="179" t="s">
        <v>44</v>
      </c>
      <c r="B20" s="33">
        <v>6</v>
      </c>
      <c r="C20" s="33" t="str">
        <f t="shared" si="0"/>
        <v>Odessa</v>
      </c>
      <c r="D20" s="203" t="s">
        <v>486</v>
      </c>
      <c r="F20" s="53">
        <v>17</v>
      </c>
      <c r="G20" s="118" t="s">
        <v>21</v>
      </c>
      <c r="H20" s="5"/>
      <c r="I20" s="56"/>
      <c r="J20" s="56"/>
      <c r="K20" s="213" t="s">
        <v>327</v>
      </c>
      <c r="L20" s="213"/>
      <c r="M20" s="86" t="s">
        <v>564</v>
      </c>
      <c r="N20" s="129">
        <v>132500</v>
      </c>
      <c r="P20" s="1" t="s">
        <v>615</v>
      </c>
      <c r="Q20" s="219" t="s">
        <v>191</v>
      </c>
      <c r="R20" s="37" t="s">
        <v>240</v>
      </c>
      <c r="X20" s="133"/>
    </row>
    <row r="21" spans="1:24" x14ac:dyDescent="0.15">
      <c r="A21" s="86" t="s">
        <v>192</v>
      </c>
      <c r="B21" s="33">
        <v>18</v>
      </c>
      <c r="C21" s="33" t="str">
        <f t="shared" si="0"/>
        <v>Dallas</v>
      </c>
      <c r="D21" s="203" t="s">
        <v>110</v>
      </c>
      <c r="F21" s="53">
        <v>18</v>
      </c>
      <c r="G21" s="118" t="s">
        <v>488</v>
      </c>
      <c r="H21" s="5"/>
      <c r="I21" s="56"/>
      <c r="J21" s="56"/>
      <c r="K21" s="213" t="s">
        <v>131</v>
      </c>
      <c r="L21" s="213"/>
      <c r="M21" s="179" t="s">
        <v>582</v>
      </c>
      <c r="N21" s="129">
        <v>54525</v>
      </c>
      <c r="P21" s="1" t="s">
        <v>436</v>
      </c>
      <c r="Q21" s="99" t="s">
        <v>344</v>
      </c>
      <c r="R21" s="37" t="s">
        <v>613</v>
      </c>
    </row>
    <row r="22" spans="1:24" ht="26" x14ac:dyDescent="0.15">
      <c r="A22" s="86" t="s">
        <v>100</v>
      </c>
      <c r="B22" s="33">
        <v>2</v>
      </c>
      <c r="C22" s="33" t="str">
        <f t="shared" si="0"/>
        <v>Fort Worth</v>
      </c>
      <c r="D22" s="203" t="s">
        <v>551</v>
      </c>
      <c r="F22" s="53">
        <v>19</v>
      </c>
      <c r="G22" s="118" t="s">
        <v>294</v>
      </c>
      <c r="H22" s="5"/>
      <c r="I22" s="56"/>
      <c r="J22" s="56"/>
      <c r="K22" s="213" t="s">
        <v>335</v>
      </c>
      <c r="L22" s="213"/>
      <c r="M22" s="86" t="s">
        <v>465</v>
      </c>
      <c r="N22" s="129">
        <v>167976</v>
      </c>
      <c r="P22" s="1" t="s">
        <v>590</v>
      </c>
      <c r="Q22" s="99" t="s">
        <v>344</v>
      </c>
      <c r="R22" s="37" t="s">
        <v>40</v>
      </c>
    </row>
    <row r="23" spans="1:24" ht="26" x14ac:dyDescent="0.15">
      <c r="A23" s="86" t="s">
        <v>400</v>
      </c>
      <c r="B23" s="33">
        <v>20</v>
      </c>
      <c r="C23" s="33" t="str">
        <f t="shared" si="0"/>
        <v>Beaumont</v>
      </c>
      <c r="D23" s="86" t="s">
        <v>379</v>
      </c>
      <c r="F23" s="53">
        <v>20</v>
      </c>
      <c r="G23" s="118" t="s">
        <v>356</v>
      </c>
      <c r="H23" s="5"/>
      <c r="I23" s="56"/>
      <c r="J23" s="56"/>
      <c r="K23" s="213" t="s">
        <v>622</v>
      </c>
      <c r="L23" s="213"/>
      <c r="M23" s="86" t="s">
        <v>536</v>
      </c>
      <c r="N23" s="129">
        <v>110770</v>
      </c>
      <c r="P23" s="1" t="s">
        <v>81</v>
      </c>
      <c r="Q23" s="99" t="s">
        <v>344</v>
      </c>
      <c r="R23" s="37" t="s">
        <v>234</v>
      </c>
    </row>
    <row r="24" spans="1:24" x14ac:dyDescent="0.15">
      <c r="A24" s="86" t="s">
        <v>266</v>
      </c>
      <c r="B24" s="33">
        <v>7</v>
      </c>
      <c r="C24" s="33" t="str">
        <f t="shared" si="0"/>
        <v>San Angelo</v>
      </c>
      <c r="D24" s="86" t="s">
        <v>457</v>
      </c>
      <c r="F24" s="53">
        <v>21</v>
      </c>
      <c r="G24" s="118" t="s">
        <v>622</v>
      </c>
      <c r="H24" s="5"/>
      <c r="I24" s="56"/>
      <c r="J24" s="56"/>
      <c r="K24" s="213" t="s">
        <v>266</v>
      </c>
      <c r="L24" s="213"/>
      <c r="M24" s="179" t="s">
        <v>566</v>
      </c>
      <c r="N24" s="129">
        <v>73416</v>
      </c>
      <c r="P24" s="1" t="s">
        <v>423</v>
      </c>
      <c r="Q24" s="99" t="s">
        <v>123</v>
      </c>
      <c r="R24" s="37" t="s">
        <v>111</v>
      </c>
    </row>
    <row r="25" spans="1:24" ht="26" x14ac:dyDescent="0.15">
      <c r="A25" s="86" t="s">
        <v>342</v>
      </c>
      <c r="B25" s="33">
        <v>1</v>
      </c>
      <c r="C25" s="33" t="str">
        <f t="shared" si="0"/>
        <v>Paris</v>
      </c>
      <c r="D25" s="86" t="s">
        <v>195</v>
      </c>
      <c r="F25" s="53">
        <v>22</v>
      </c>
      <c r="G25" s="118" t="s">
        <v>571</v>
      </c>
      <c r="H25" s="5"/>
      <c r="I25" s="56"/>
      <c r="J25" s="56"/>
      <c r="K25" s="213" t="s">
        <v>123</v>
      </c>
      <c r="L25" s="213"/>
      <c r="M25" s="86" t="s">
        <v>75</v>
      </c>
      <c r="N25" s="129">
        <v>199999</v>
      </c>
      <c r="P25" s="1" t="s">
        <v>171</v>
      </c>
      <c r="Q25" s="219" t="s">
        <v>321</v>
      </c>
      <c r="R25" s="37" t="s">
        <v>523</v>
      </c>
    </row>
    <row r="26" spans="1:24" ht="26" x14ac:dyDescent="0.15">
      <c r="A26" s="86" t="s">
        <v>354</v>
      </c>
      <c r="B26" s="33">
        <v>9</v>
      </c>
      <c r="C26" s="33" t="str">
        <f t="shared" si="0"/>
        <v>Waco</v>
      </c>
      <c r="D26" s="86" t="s">
        <v>132</v>
      </c>
      <c r="F26" s="53">
        <v>23</v>
      </c>
      <c r="G26" s="118" t="s">
        <v>408</v>
      </c>
      <c r="H26" s="5"/>
      <c r="I26" s="56"/>
      <c r="J26" s="56"/>
      <c r="K26" s="213" t="s">
        <v>267</v>
      </c>
      <c r="L26" s="213"/>
      <c r="M26" s="179" t="s">
        <v>44</v>
      </c>
      <c r="N26" s="129">
        <v>199999</v>
      </c>
      <c r="P26" s="1" t="s">
        <v>440</v>
      </c>
      <c r="Q26" s="99" t="s">
        <v>571</v>
      </c>
      <c r="R26" s="37" t="s">
        <v>353</v>
      </c>
    </row>
    <row r="27" spans="1:24" ht="26" x14ac:dyDescent="0.15">
      <c r="A27" s="86" t="s">
        <v>563</v>
      </c>
      <c r="B27" s="33">
        <v>17</v>
      </c>
      <c r="C27" s="33" t="str">
        <f t="shared" si="0"/>
        <v>Bryan</v>
      </c>
      <c r="D27" s="86" t="s">
        <v>593</v>
      </c>
      <c r="F27" s="53">
        <v>24</v>
      </c>
      <c r="G27" s="118" t="s">
        <v>344</v>
      </c>
      <c r="H27" s="5"/>
      <c r="I27" s="56"/>
      <c r="J27" s="56"/>
      <c r="K27" s="213" t="s">
        <v>301</v>
      </c>
      <c r="L27" s="213"/>
      <c r="M27" s="86" t="s">
        <v>100</v>
      </c>
      <c r="N27" s="76">
        <v>77713</v>
      </c>
      <c r="P27" s="1" t="s">
        <v>586</v>
      </c>
      <c r="Q27" s="219" t="s">
        <v>281</v>
      </c>
      <c r="R27" s="37" t="s">
        <v>439</v>
      </c>
    </row>
    <row r="28" spans="1:24" x14ac:dyDescent="0.15">
      <c r="A28" s="86" t="s">
        <v>402</v>
      </c>
      <c r="B28" s="33">
        <v>19</v>
      </c>
      <c r="C28" s="33" t="str">
        <f t="shared" si="0"/>
        <v>Atlanta</v>
      </c>
      <c r="D28" s="86" t="s">
        <v>381</v>
      </c>
      <c r="F28" s="188">
        <v>25</v>
      </c>
      <c r="G28" s="222" t="s">
        <v>500</v>
      </c>
      <c r="H28" s="5"/>
      <c r="I28" s="56"/>
      <c r="J28" s="56"/>
      <c r="K28" s="213" t="s">
        <v>281</v>
      </c>
      <c r="L28" s="213"/>
      <c r="M28" s="86" t="s">
        <v>266</v>
      </c>
      <c r="N28" s="129">
        <v>87969</v>
      </c>
      <c r="P28" s="1" t="s">
        <v>32</v>
      </c>
      <c r="Q28" s="99" t="s">
        <v>21</v>
      </c>
      <c r="R28" s="37" t="s">
        <v>221</v>
      </c>
    </row>
    <row r="29" spans="1:24" x14ac:dyDescent="0.15">
      <c r="A29" s="86" t="s">
        <v>396</v>
      </c>
      <c r="B29" s="33">
        <v>12</v>
      </c>
      <c r="C29" s="33" t="str">
        <f t="shared" si="0"/>
        <v>Houston</v>
      </c>
      <c r="D29" s="86" t="s">
        <v>625</v>
      </c>
      <c r="F29" s="142"/>
      <c r="G29" s="163"/>
      <c r="H29" s="163"/>
      <c r="I29" s="56"/>
      <c r="J29" s="56"/>
      <c r="K29" s="213" t="s">
        <v>527</v>
      </c>
      <c r="L29" s="213"/>
      <c r="M29" s="86" t="s">
        <v>342</v>
      </c>
      <c r="N29" s="129">
        <v>56168</v>
      </c>
      <c r="P29" s="1" t="s">
        <v>333</v>
      </c>
      <c r="Q29" s="99" t="s">
        <v>505</v>
      </c>
      <c r="R29" s="37" t="s">
        <v>96</v>
      </c>
    </row>
    <row r="30" spans="1:24" x14ac:dyDescent="0.15">
      <c r="A30" s="86" t="s">
        <v>544</v>
      </c>
      <c r="B30" s="33">
        <v>10</v>
      </c>
      <c r="C30" s="33" t="str">
        <f t="shared" si="0"/>
        <v>Tyler</v>
      </c>
      <c r="D30" s="86" t="s">
        <v>165</v>
      </c>
      <c r="F30" s="142"/>
      <c r="G30" s="163"/>
      <c r="H30" s="163"/>
      <c r="I30" s="56"/>
      <c r="J30" s="56"/>
      <c r="K30" s="213"/>
      <c r="L30" s="213"/>
      <c r="M30" s="86" t="s">
        <v>402</v>
      </c>
      <c r="N30" s="129">
        <v>48767</v>
      </c>
      <c r="P30" s="1" t="s">
        <v>380</v>
      </c>
      <c r="Q30" s="99" t="s">
        <v>505</v>
      </c>
      <c r="R30" s="37" t="s">
        <v>291</v>
      </c>
    </row>
    <row r="31" spans="1:24" x14ac:dyDescent="0.15">
      <c r="A31" s="86" t="s">
        <v>175</v>
      </c>
      <c r="B31" s="33">
        <v>13</v>
      </c>
      <c r="C31" s="33" t="str">
        <f t="shared" si="0"/>
        <v>Yoakum</v>
      </c>
      <c r="D31" s="86" t="s">
        <v>623</v>
      </c>
      <c r="F31" s="142"/>
      <c r="G31" s="163"/>
      <c r="H31" s="163"/>
      <c r="I31" s="56"/>
      <c r="J31" s="56"/>
      <c r="M31" s="86" t="s">
        <v>396</v>
      </c>
      <c r="N31" s="129">
        <v>96417</v>
      </c>
      <c r="P31" s="1" t="s">
        <v>174</v>
      </c>
      <c r="Q31" s="99" t="s">
        <v>505</v>
      </c>
      <c r="R31" s="37" t="s">
        <v>364</v>
      </c>
    </row>
    <row r="32" spans="1:24" x14ac:dyDescent="0.15">
      <c r="A32" s="86" t="s">
        <v>538</v>
      </c>
      <c r="B32" s="33">
        <v>9</v>
      </c>
      <c r="C32" s="33" t="str">
        <f t="shared" si="0"/>
        <v>Waco</v>
      </c>
      <c r="D32" s="86" t="s">
        <v>448</v>
      </c>
      <c r="F32" s="142"/>
      <c r="G32" s="163"/>
      <c r="H32" s="163"/>
      <c r="I32" s="56"/>
      <c r="J32" s="56"/>
      <c r="K32" s="213"/>
      <c r="L32" s="213"/>
      <c r="M32" s="86" t="s">
        <v>563</v>
      </c>
      <c r="N32" s="129">
        <v>89445</v>
      </c>
      <c r="P32" s="1" t="s">
        <v>27</v>
      </c>
      <c r="Q32" s="99" t="s">
        <v>488</v>
      </c>
      <c r="R32" s="37" t="s">
        <v>88</v>
      </c>
    </row>
    <row r="33" spans="1:18" x14ac:dyDescent="0.15">
      <c r="A33" s="86" t="s">
        <v>410</v>
      </c>
      <c r="B33" s="33">
        <v>3</v>
      </c>
      <c r="C33" s="33" t="str">
        <f t="shared" si="0"/>
        <v>Wichita Falls</v>
      </c>
      <c r="D33" s="86" t="s">
        <v>289</v>
      </c>
      <c r="F33" s="142"/>
      <c r="G33" s="163"/>
      <c r="H33" s="163"/>
      <c r="I33" s="56"/>
      <c r="J33" s="56"/>
      <c r="K33" s="213"/>
      <c r="L33" s="213"/>
      <c r="M33" s="86" t="s">
        <v>544</v>
      </c>
      <c r="N33" s="129">
        <v>101494</v>
      </c>
      <c r="P33" s="1" t="s">
        <v>531</v>
      </c>
      <c r="Q33" s="136" t="s">
        <v>294</v>
      </c>
      <c r="R33" s="37" t="s">
        <v>403</v>
      </c>
    </row>
    <row r="34" spans="1:18" ht="16" x14ac:dyDescent="0.2">
      <c r="A34" s="193" t="s">
        <v>7</v>
      </c>
      <c r="B34" s="193"/>
      <c r="C34" s="60"/>
      <c r="D34" s="193" t="s">
        <v>535</v>
      </c>
      <c r="F34" s="142"/>
      <c r="G34" s="163"/>
      <c r="H34" s="163"/>
      <c r="I34" s="56"/>
      <c r="J34" s="56"/>
      <c r="K34" s="213"/>
      <c r="L34" s="213"/>
      <c r="N34"/>
      <c r="P34" s="72" t="s">
        <v>142</v>
      </c>
      <c r="Q34" s="219" t="s">
        <v>488</v>
      </c>
      <c r="R34" s="37" t="s">
        <v>299</v>
      </c>
    </row>
    <row r="35" spans="1:18" ht="27" x14ac:dyDescent="0.2">
      <c r="A35" s="117" t="s">
        <v>247</v>
      </c>
      <c r="B35" s="109">
        <v>15</v>
      </c>
      <c r="C35" s="109" t="str">
        <f t="shared" ref="C35:C73" si="1">VLOOKUP(B35,$F$4:$G$28,2)</f>
        <v>San Antonio</v>
      </c>
      <c r="D35" s="86" t="s">
        <v>509</v>
      </c>
      <c r="F35" s="41"/>
      <c r="G35" s="163"/>
      <c r="H35" s="163"/>
      <c r="I35" s="56"/>
      <c r="J35" s="56"/>
      <c r="K35" s="213"/>
      <c r="L35" s="213"/>
      <c r="M35" s="193" t="s">
        <v>89</v>
      </c>
      <c r="N35"/>
      <c r="P35" s="1" t="s">
        <v>46</v>
      </c>
      <c r="Q35" s="219" t="s">
        <v>321</v>
      </c>
      <c r="R35" s="37" t="s">
        <v>94</v>
      </c>
    </row>
    <row r="36" spans="1:18" ht="26" x14ac:dyDescent="0.15">
      <c r="A36" s="117" t="s">
        <v>307</v>
      </c>
      <c r="B36" s="109">
        <v>19</v>
      </c>
      <c r="C36" s="109" t="str">
        <f t="shared" si="1"/>
        <v>Atlanta</v>
      </c>
      <c r="D36" s="86" t="s">
        <v>90</v>
      </c>
      <c r="F36" s="142"/>
      <c r="G36" s="163"/>
      <c r="H36" s="163"/>
      <c r="I36" s="56"/>
      <c r="J36" s="56"/>
      <c r="K36" s="213"/>
      <c r="L36" s="213"/>
      <c r="M36" s="117" t="s">
        <v>247</v>
      </c>
      <c r="N36" s="129">
        <v>392995</v>
      </c>
      <c r="P36" s="1" t="s">
        <v>476</v>
      </c>
      <c r="Q36" s="99" t="s">
        <v>344</v>
      </c>
      <c r="R36" s="37" t="s">
        <v>442</v>
      </c>
    </row>
    <row r="37" spans="1:18" ht="26" x14ac:dyDescent="0.15">
      <c r="A37" s="117" t="s">
        <v>502</v>
      </c>
      <c r="B37" s="109">
        <v>8</v>
      </c>
      <c r="C37" s="109" t="str">
        <f t="shared" si="1"/>
        <v>Abilene</v>
      </c>
      <c r="D37" s="179" t="s">
        <v>256</v>
      </c>
      <c r="F37" s="142"/>
      <c r="G37" s="163"/>
      <c r="H37" s="163"/>
      <c r="I37" s="56"/>
      <c r="J37" s="56"/>
      <c r="K37" s="213"/>
      <c r="L37" s="213"/>
      <c r="M37" s="117" t="s">
        <v>307</v>
      </c>
      <c r="N37" s="129">
        <v>221701</v>
      </c>
      <c r="P37" s="1" t="s">
        <v>406</v>
      </c>
      <c r="Q37" s="219" t="s">
        <v>267</v>
      </c>
      <c r="R37" s="37" t="s">
        <v>86</v>
      </c>
    </row>
    <row r="38" spans="1:18" ht="26" x14ac:dyDescent="0.15">
      <c r="A38" s="117" t="s">
        <v>261</v>
      </c>
      <c r="B38" s="109">
        <v>16</v>
      </c>
      <c r="C38" s="109" t="str">
        <f t="shared" si="1"/>
        <v>Corpus Christi</v>
      </c>
      <c r="D38" s="86" t="s">
        <v>138</v>
      </c>
      <c r="F38" s="142"/>
      <c r="G38" s="163"/>
      <c r="H38" s="163"/>
      <c r="I38" s="56"/>
      <c r="J38" s="56"/>
      <c r="K38" s="213"/>
      <c r="L38" s="213"/>
      <c r="M38" s="117" t="s">
        <v>502</v>
      </c>
      <c r="N38" s="129">
        <v>39877</v>
      </c>
      <c r="P38" s="1" t="s">
        <v>506</v>
      </c>
      <c r="Q38" s="99" t="s">
        <v>500</v>
      </c>
      <c r="R38" s="37" t="s">
        <v>276</v>
      </c>
    </row>
    <row r="39" spans="1:18" ht="26" x14ac:dyDescent="0.15">
      <c r="A39" s="117" t="s">
        <v>404</v>
      </c>
      <c r="B39" s="109">
        <v>17</v>
      </c>
      <c r="C39" s="109" t="str">
        <f t="shared" si="1"/>
        <v>Bryan</v>
      </c>
      <c r="D39" s="86" t="s">
        <v>290</v>
      </c>
      <c r="F39" s="142"/>
      <c r="G39" s="163"/>
      <c r="H39" s="163"/>
      <c r="I39" s="56"/>
      <c r="J39" s="56"/>
      <c r="K39" s="213"/>
      <c r="L39" s="213"/>
      <c r="M39" s="117" t="s">
        <v>261</v>
      </c>
      <c r="N39" s="129">
        <v>75844</v>
      </c>
      <c r="P39" s="1" t="s">
        <v>115</v>
      </c>
      <c r="Q39" s="219" t="s">
        <v>267</v>
      </c>
      <c r="R39" s="37" t="s">
        <v>152</v>
      </c>
    </row>
    <row r="40" spans="1:18" ht="26" x14ac:dyDescent="0.15">
      <c r="A40" s="117" t="s">
        <v>604</v>
      </c>
      <c r="B40" s="109">
        <v>14</v>
      </c>
      <c r="C40" s="109" t="str">
        <f t="shared" si="1"/>
        <v>Austin</v>
      </c>
      <c r="D40" s="179" t="s">
        <v>592</v>
      </c>
      <c r="F40" s="142"/>
      <c r="G40" s="163"/>
      <c r="H40" s="163"/>
      <c r="I40" s="56"/>
      <c r="J40" s="56"/>
      <c r="K40" s="213"/>
      <c r="L40" s="213"/>
      <c r="M40" s="117" t="s">
        <v>404</v>
      </c>
      <c r="N40" s="129">
        <v>798164</v>
      </c>
      <c r="P40" s="1" t="s">
        <v>102</v>
      </c>
      <c r="Q40" s="99" t="s">
        <v>123</v>
      </c>
      <c r="R40" s="37" t="s">
        <v>561</v>
      </c>
    </row>
    <row r="41" spans="1:18" ht="39" x14ac:dyDescent="0.15">
      <c r="A41" s="117" t="s">
        <v>65</v>
      </c>
      <c r="B41" s="109">
        <v>5</v>
      </c>
      <c r="C41" s="109" t="str">
        <f t="shared" si="1"/>
        <v>Lubbock</v>
      </c>
      <c r="D41" s="86" t="s">
        <v>621</v>
      </c>
      <c r="F41" s="142"/>
      <c r="G41" s="163"/>
      <c r="H41" s="163"/>
      <c r="I41" s="56"/>
      <c r="J41" s="56"/>
      <c r="K41" s="213"/>
      <c r="L41" s="213"/>
      <c r="M41" s="117" t="s">
        <v>604</v>
      </c>
      <c r="N41" s="129">
        <v>427869</v>
      </c>
      <c r="P41" s="1" t="s">
        <v>244</v>
      </c>
      <c r="Q41" s="99" t="s">
        <v>488</v>
      </c>
      <c r="R41" s="37" t="s">
        <v>287</v>
      </c>
    </row>
    <row r="42" spans="1:18" ht="26" x14ac:dyDescent="0.15">
      <c r="A42" s="117" t="s">
        <v>368</v>
      </c>
      <c r="B42" s="109">
        <v>23</v>
      </c>
      <c r="C42" s="109" t="str">
        <f t="shared" si="1"/>
        <v>Brownwood</v>
      </c>
      <c r="D42" s="86" t="s">
        <v>166</v>
      </c>
      <c r="F42" s="163"/>
      <c r="G42" s="163"/>
      <c r="H42" s="163"/>
      <c r="I42" s="56"/>
      <c r="J42" s="56"/>
      <c r="K42" s="213"/>
      <c r="L42" s="213"/>
      <c r="M42" s="117" t="s">
        <v>65</v>
      </c>
      <c r="N42" s="129">
        <v>55989</v>
      </c>
      <c r="P42" s="1" t="s">
        <v>310</v>
      </c>
      <c r="Q42" s="219" t="s">
        <v>494</v>
      </c>
      <c r="R42" s="37" t="s">
        <v>390</v>
      </c>
    </row>
    <row r="43" spans="1:18" ht="26" x14ac:dyDescent="0.15">
      <c r="A43" s="117" t="s">
        <v>444</v>
      </c>
      <c r="B43" s="109">
        <v>2</v>
      </c>
      <c r="C43" s="109" t="str">
        <f t="shared" si="1"/>
        <v>Fort Worth</v>
      </c>
      <c r="D43" s="86" t="s">
        <v>288</v>
      </c>
      <c r="F43" s="142"/>
      <c r="G43" s="163"/>
      <c r="H43" s="163"/>
      <c r="I43" s="56"/>
      <c r="J43" s="56"/>
      <c r="K43" s="213"/>
      <c r="L43" s="213"/>
      <c r="M43" s="117" t="s">
        <v>368</v>
      </c>
      <c r="N43" s="129">
        <v>151924</v>
      </c>
      <c r="P43" s="1" t="s">
        <v>257</v>
      </c>
      <c r="Q43" s="99" t="s">
        <v>488</v>
      </c>
      <c r="R43" s="37" t="s">
        <v>355</v>
      </c>
    </row>
    <row r="44" spans="1:18" ht="26" x14ac:dyDescent="0.15">
      <c r="A44" s="117" t="s">
        <v>0</v>
      </c>
      <c r="B44" s="109">
        <v>18</v>
      </c>
      <c r="C44" s="109" t="str">
        <f t="shared" si="1"/>
        <v>Dallas</v>
      </c>
      <c r="D44" s="86" t="s">
        <v>265</v>
      </c>
      <c r="F44" s="142"/>
      <c r="G44" s="163"/>
      <c r="H44" s="163"/>
      <c r="I44" s="56"/>
      <c r="J44" s="56"/>
      <c r="K44" s="213"/>
      <c r="L44" s="213"/>
      <c r="M44" s="117" t="s">
        <v>444</v>
      </c>
      <c r="N44" s="129">
        <v>103238</v>
      </c>
      <c r="P44" s="1" t="s">
        <v>462</v>
      </c>
      <c r="Q44" s="99" t="s">
        <v>344</v>
      </c>
      <c r="R44" s="37" t="s">
        <v>3</v>
      </c>
    </row>
    <row r="45" spans="1:18" ht="26" x14ac:dyDescent="0.15">
      <c r="A45" s="117" t="s">
        <v>567</v>
      </c>
      <c r="B45" s="109">
        <v>13</v>
      </c>
      <c r="C45" s="109" t="str">
        <f t="shared" si="1"/>
        <v>Yoakum</v>
      </c>
      <c r="D45" s="179" t="s">
        <v>188</v>
      </c>
      <c r="F45" s="142"/>
      <c r="G45" s="163"/>
      <c r="H45" s="163"/>
      <c r="I45" s="56"/>
      <c r="J45" s="56"/>
      <c r="K45" s="213"/>
      <c r="L45" s="213"/>
      <c r="M45" s="117" t="s">
        <v>0</v>
      </c>
      <c r="N45" s="129">
        <v>56516</v>
      </c>
      <c r="P45" s="1" t="s">
        <v>384</v>
      </c>
      <c r="Q45" s="99" t="s">
        <v>622</v>
      </c>
      <c r="R45" s="37" t="s">
        <v>520</v>
      </c>
    </row>
    <row r="46" spans="1:18" ht="26" x14ac:dyDescent="0.15">
      <c r="A46" s="117" t="s">
        <v>147</v>
      </c>
      <c r="B46" s="109">
        <v>21</v>
      </c>
      <c r="C46" s="109" t="str">
        <f t="shared" si="1"/>
        <v>Pharr</v>
      </c>
      <c r="D46" s="86" t="s">
        <v>412</v>
      </c>
      <c r="F46" s="142"/>
      <c r="G46" s="163"/>
      <c r="H46" s="163"/>
      <c r="I46" s="56"/>
      <c r="J46" s="56"/>
      <c r="K46" s="213"/>
      <c r="L46" s="213"/>
      <c r="M46" s="117" t="s">
        <v>567</v>
      </c>
      <c r="N46" s="129">
        <v>117124</v>
      </c>
      <c r="P46" s="1" t="s">
        <v>106</v>
      </c>
      <c r="Q46" s="219" t="s">
        <v>594</v>
      </c>
      <c r="R46" s="37" t="s">
        <v>251</v>
      </c>
    </row>
    <row r="47" spans="1:18" ht="26" x14ac:dyDescent="0.15">
      <c r="A47" s="88" t="s">
        <v>415</v>
      </c>
      <c r="B47" s="109">
        <v>15</v>
      </c>
      <c r="C47" s="109" t="str">
        <f t="shared" si="1"/>
        <v>San Antonio</v>
      </c>
      <c r="D47" s="86" t="s">
        <v>383</v>
      </c>
      <c r="F47" s="142"/>
      <c r="G47" s="163"/>
      <c r="H47" s="163"/>
      <c r="I47" s="56"/>
      <c r="J47" s="56"/>
      <c r="K47" s="213"/>
      <c r="L47" s="213"/>
      <c r="M47" s="117" t="s">
        <v>147</v>
      </c>
      <c r="N47" s="129">
        <v>84180</v>
      </c>
      <c r="P47" s="1" t="s">
        <v>473</v>
      </c>
      <c r="Q47" s="99" t="s">
        <v>344</v>
      </c>
      <c r="R47" s="37" t="s">
        <v>62</v>
      </c>
    </row>
    <row r="48" spans="1:18" ht="26" x14ac:dyDescent="0.15">
      <c r="A48" s="117" t="s">
        <v>510</v>
      </c>
      <c r="B48" s="109">
        <v>18</v>
      </c>
      <c r="C48" s="109" t="str">
        <f t="shared" si="1"/>
        <v>Dallas</v>
      </c>
      <c r="D48" s="179" t="s">
        <v>260</v>
      </c>
      <c r="F48" s="142"/>
      <c r="G48" s="163"/>
      <c r="H48" s="163"/>
      <c r="I48" s="56"/>
      <c r="J48" s="56"/>
      <c r="K48" s="213"/>
      <c r="L48" s="213"/>
      <c r="M48" s="88" t="s">
        <v>415</v>
      </c>
      <c r="N48" s="129">
        <v>109525</v>
      </c>
      <c r="P48" s="1" t="s">
        <v>182</v>
      </c>
      <c r="Q48" s="99" t="s">
        <v>123</v>
      </c>
      <c r="R48" s="37" t="s">
        <v>137</v>
      </c>
    </row>
    <row r="49" spans="1:18" ht="26" x14ac:dyDescent="0.15">
      <c r="A49" s="117" t="s">
        <v>610</v>
      </c>
      <c r="B49" s="109">
        <v>7</v>
      </c>
      <c r="C49" s="109" t="str">
        <f t="shared" si="1"/>
        <v>San Angelo</v>
      </c>
      <c r="D49" s="86" t="s">
        <v>614</v>
      </c>
      <c r="F49" s="142"/>
      <c r="G49" s="163"/>
      <c r="H49" s="163"/>
      <c r="I49" s="56"/>
      <c r="J49" s="56"/>
      <c r="K49" s="213"/>
      <c r="L49" s="213"/>
      <c r="M49" s="117" t="s">
        <v>510</v>
      </c>
      <c r="N49" s="129">
        <v>135414</v>
      </c>
      <c r="P49" s="1" t="s">
        <v>391</v>
      </c>
      <c r="Q49" s="99" t="s">
        <v>123</v>
      </c>
      <c r="R49" s="37" t="s">
        <v>334</v>
      </c>
    </row>
    <row r="50" spans="1:18" ht="26" x14ac:dyDescent="0.15">
      <c r="A50" s="117" t="s">
        <v>597</v>
      </c>
      <c r="B50" s="109">
        <v>22</v>
      </c>
      <c r="C50" s="109" t="str">
        <f t="shared" si="1"/>
        <v>Laredo</v>
      </c>
      <c r="D50" s="86" t="s">
        <v>609</v>
      </c>
      <c r="F50" s="142"/>
      <c r="G50" s="163"/>
      <c r="H50" s="163"/>
      <c r="I50" s="56"/>
      <c r="J50" s="56"/>
      <c r="K50" s="213"/>
      <c r="L50" s="213"/>
      <c r="M50" s="117" t="s">
        <v>610</v>
      </c>
      <c r="N50" s="129">
        <v>56505</v>
      </c>
      <c r="P50" s="1" t="s">
        <v>145</v>
      </c>
      <c r="Q50" s="99" t="s">
        <v>488</v>
      </c>
      <c r="R50" s="37" t="s">
        <v>549</v>
      </c>
    </row>
    <row r="51" spans="1:18" ht="26" x14ac:dyDescent="0.15">
      <c r="A51" s="117" t="s">
        <v>522</v>
      </c>
      <c r="B51" s="109">
        <v>10</v>
      </c>
      <c r="C51" s="109" t="str">
        <f t="shared" si="1"/>
        <v>Tyler</v>
      </c>
      <c r="D51" s="86" t="s">
        <v>395</v>
      </c>
      <c r="F51" s="142"/>
      <c r="G51" s="163"/>
      <c r="H51" s="163"/>
      <c r="I51" s="56"/>
      <c r="J51" s="56"/>
      <c r="K51" s="213"/>
      <c r="L51" s="213"/>
      <c r="M51" s="117" t="s">
        <v>597</v>
      </c>
      <c r="N51" s="129">
        <v>44856</v>
      </c>
      <c r="P51" s="1" t="s">
        <v>134</v>
      </c>
      <c r="Q51" s="99" t="s">
        <v>488</v>
      </c>
      <c r="R51" s="37" t="s">
        <v>316</v>
      </c>
    </row>
    <row r="52" spans="1:18" ht="26" x14ac:dyDescent="0.15">
      <c r="A52" s="117" t="s">
        <v>446</v>
      </c>
      <c r="B52" s="109">
        <v>24</v>
      </c>
      <c r="C52" s="109" t="str">
        <f t="shared" si="1"/>
        <v>El Paso</v>
      </c>
      <c r="D52" s="86" t="s">
        <v>61</v>
      </c>
      <c r="F52" s="142"/>
      <c r="G52" s="163"/>
      <c r="H52" s="163"/>
      <c r="I52" s="56"/>
      <c r="J52" s="56"/>
      <c r="K52" s="213"/>
      <c r="L52" s="213"/>
      <c r="M52" s="117" t="s">
        <v>522</v>
      </c>
      <c r="N52" s="129">
        <v>565616</v>
      </c>
      <c r="P52" s="1" t="s">
        <v>416</v>
      </c>
      <c r="Q52" s="219" t="s">
        <v>594</v>
      </c>
      <c r="R52" s="37" t="s">
        <v>464</v>
      </c>
    </row>
    <row r="53" spans="1:18" x14ac:dyDescent="0.15">
      <c r="A53" s="117" t="s">
        <v>315</v>
      </c>
      <c r="B53" s="109">
        <v>12</v>
      </c>
      <c r="C53" s="109" t="str">
        <f t="shared" si="1"/>
        <v>Houston</v>
      </c>
      <c r="D53" s="86" t="s">
        <v>632</v>
      </c>
      <c r="F53" s="142"/>
      <c r="G53" s="163"/>
      <c r="H53" s="163"/>
      <c r="I53" s="56"/>
      <c r="J53" s="56"/>
      <c r="K53" s="213"/>
      <c r="L53" s="213"/>
      <c r="M53" s="117" t="s">
        <v>446</v>
      </c>
      <c r="N53" s="129">
        <v>31157</v>
      </c>
      <c r="P53" s="1" t="s">
        <v>16</v>
      </c>
      <c r="Q53" s="99" t="s">
        <v>327</v>
      </c>
      <c r="R53" s="37" t="s">
        <v>202</v>
      </c>
    </row>
    <row r="54" spans="1:18" ht="26" x14ac:dyDescent="0.15">
      <c r="A54" s="117" t="s">
        <v>303</v>
      </c>
      <c r="B54" s="109">
        <v>13</v>
      </c>
      <c r="C54" s="109" t="str">
        <f t="shared" si="1"/>
        <v>Yoakum</v>
      </c>
      <c r="D54" s="86" t="s">
        <v>225</v>
      </c>
      <c r="F54" s="142"/>
      <c r="G54" s="163"/>
      <c r="H54" s="163"/>
      <c r="I54" s="56"/>
      <c r="J54" s="56"/>
      <c r="K54" s="213"/>
      <c r="L54" s="213"/>
      <c r="M54" s="117" t="s">
        <v>315</v>
      </c>
      <c r="N54" s="129">
        <v>37891</v>
      </c>
      <c r="P54" s="1" t="s">
        <v>37</v>
      </c>
      <c r="Q54" s="219" t="s">
        <v>131</v>
      </c>
      <c r="R54" s="37" t="s">
        <v>369</v>
      </c>
    </row>
    <row r="55" spans="1:18" ht="39" x14ac:dyDescent="0.15">
      <c r="A55" s="117" t="s">
        <v>378</v>
      </c>
      <c r="B55" s="109">
        <v>12</v>
      </c>
      <c r="C55" s="109" t="str">
        <f t="shared" si="1"/>
        <v>Houston</v>
      </c>
      <c r="D55" s="86" t="s">
        <v>518</v>
      </c>
      <c r="F55" s="142"/>
      <c r="G55" s="163"/>
      <c r="H55" s="163"/>
      <c r="I55" s="56"/>
      <c r="J55" s="56"/>
      <c r="K55" s="213"/>
      <c r="L55" s="213"/>
      <c r="M55" s="117" t="s">
        <v>303</v>
      </c>
      <c r="N55" s="129">
        <v>160333</v>
      </c>
      <c r="P55" s="1" t="s">
        <v>580</v>
      </c>
      <c r="Q55" s="219" t="s">
        <v>494</v>
      </c>
      <c r="R55" s="37" t="s">
        <v>583</v>
      </c>
    </row>
    <row r="56" spans="1:18" ht="26" x14ac:dyDescent="0.15">
      <c r="A56" s="117" t="s">
        <v>579</v>
      </c>
      <c r="B56" s="109">
        <v>9</v>
      </c>
      <c r="C56" s="109" t="str">
        <f t="shared" si="1"/>
        <v>Waco</v>
      </c>
      <c r="D56" s="86" t="s">
        <v>471</v>
      </c>
      <c r="F56" s="142"/>
      <c r="G56" s="163"/>
      <c r="H56" s="163"/>
      <c r="I56" s="56"/>
      <c r="J56" s="56"/>
      <c r="K56" s="213"/>
      <c r="L56" s="213"/>
      <c r="M56" s="117" t="s">
        <v>378</v>
      </c>
      <c r="N56" s="129">
        <v>102725</v>
      </c>
      <c r="P56" s="1" t="s">
        <v>434</v>
      </c>
      <c r="Q56" s="219" t="s">
        <v>321</v>
      </c>
      <c r="R56" s="37" t="s">
        <v>156</v>
      </c>
    </row>
    <row r="57" spans="1:18" ht="26" x14ac:dyDescent="0.15">
      <c r="A57" s="117" t="s">
        <v>588</v>
      </c>
      <c r="B57" s="109">
        <v>23</v>
      </c>
      <c r="C57" s="109" t="str">
        <f t="shared" si="1"/>
        <v>Brownwood</v>
      </c>
      <c r="D57" s="86" t="s">
        <v>157</v>
      </c>
      <c r="F57" s="142"/>
      <c r="G57" s="163"/>
      <c r="H57" s="163"/>
      <c r="I57" s="56"/>
      <c r="J57" s="56"/>
      <c r="K57" s="213"/>
      <c r="L57" s="213"/>
      <c r="M57" s="117" t="s">
        <v>579</v>
      </c>
      <c r="N57" s="129">
        <v>168338</v>
      </c>
      <c r="P57" s="1" t="s">
        <v>326</v>
      </c>
      <c r="Q57" s="136" t="s">
        <v>294</v>
      </c>
      <c r="R57" s="37" t="s">
        <v>469</v>
      </c>
    </row>
    <row r="58" spans="1:18" ht="26" x14ac:dyDescent="0.15">
      <c r="A58" s="117" t="s">
        <v>437</v>
      </c>
      <c r="B58" s="109">
        <v>18</v>
      </c>
      <c r="C58" s="109" t="str">
        <f t="shared" si="1"/>
        <v>Dallas</v>
      </c>
      <c r="D58" s="86" t="s">
        <v>201</v>
      </c>
      <c r="F58" s="142"/>
      <c r="G58" s="163"/>
      <c r="H58" s="163"/>
      <c r="I58" s="56"/>
      <c r="J58" s="56"/>
      <c r="K58" s="213"/>
      <c r="L58" s="213"/>
      <c r="M58" s="117" t="s">
        <v>588</v>
      </c>
      <c r="N58" s="129">
        <v>155387</v>
      </c>
      <c r="P58" s="1" t="s">
        <v>427</v>
      </c>
      <c r="Q58" s="99" t="s">
        <v>488</v>
      </c>
      <c r="R58" s="37" t="s">
        <v>122</v>
      </c>
    </row>
    <row r="59" spans="1:18" ht="26" x14ac:dyDescent="0.15">
      <c r="A59" s="117" t="s">
        <v>449</v>
      </c>
      <c r="B59" s="109">
        <v>16</v>
      </c>
      <c r="C59" s="109" t="str">
        <f t="shared" si="1"/>
        <v>Corpus Christi</v>
      </c>
      <c r="D59" s="86" t="s">
        <v>367</v>
      </c>
      <c r="F59" s="142"/>
      <c r="G59" s="163"/>
      <c r="H59" s="163"/>
      <c r="I59" s="56"/>
      <c r="J59" s="56"/>
      <c r="K59" s="213"/>
      <c r="L59" s="213"/>
      <c r="M59" s="117" t="s">
        <v>437</v>
      </c>
      <c r="N59" s="129">
        <v>82737</v>
      </c>
      <c r="P59" s="1" t="s">
        <v>197</v>
      </c>
      <c r="Q59" s="219" t="s">
        <v>191</v>
      </c>
      <c r="R59" s="37" t="s">
        <v>451</v>
      </c>
    </row>
    <row r="60" spans="1:18" ht="26" x14ac:dyDescent="0.15">
      <c r="A60" s="117" t="s">
        <v>539</v>
      </c>
      <c r="B60" s="109">
        <v>21</v>
      </c>
      <c r="C60" s="109" t="str">
        <f t="shared" si="1"/>
        <v>Pharr</v>
      </c>
      <c r="D60" s="86" t="s">
        <v>526</v>
      </c>
      <c r="F60" s="142"/>
      <c r="G60" s="163"/>
      <c r="H60" s="163"/>
      <c r="I60" s="56"/>
      <c r="J60" s="56"/>
      <c r="K60" s="213"/>
      <c r="L60" s="213"/>
      <c r="M60" s="117" t="s">
        <v>449</v>
      </c>
      <c r="N60" s="129">
        <v>31963</v>
      </c>
      <c r="P60" s="1" t="s">
        <v>514</v>
      </c>
      <c r="Q60" s="99" t="s">
        <v>505</v>
      </c>
      <c r="R60" s="37" t="s">
        <v>374</v>
      </c>
    </row>
    <row r="61" spans="1:18" ht="26" x14ac:dyDescent="0.15">
      <c r="A61" s="117" t="s">
        <v>83</v>
      </c>
      <c r="B61" s="109">
        <v>4</v>
      </c>
      <c r="C61" s="109" t="str">
        <f t="shared" si="1"/>
        <v>Amarillo</v>
      </c>
      <c r="D61" s="86" t="s">
        <v>270</v>
      </c>
      <c r="F61" s="142"/>
      <c r="G61" s="163"/>
      <c r="H61" s="163"/>
      <c r="I61" s="56"/>
      <c r="J61" s="56"/>
      <c r="K61" s="213"/>
      <c r="L61" s="213"/>
      <c r="M61" s="117" t="s">
        <v>539</v>
      </c>
      <c r="N61" s="129">
        <v>122660</v>
      </c>
      <c r="P61" s="1" t="s">
        <v>608</v>
      </c>
      <c r="Q61" s="136" t="s">
        <v>294</v>
      </c>
      <c r="R61" s="37" t="s">
        <v>30</v>
      </c>
    </row>
    <row r="62" spans="1:18" ht="26" x14ac:dyDescent="0.15">
      <c r="A62" s="117" t="s">
        <v>616</v>
      </c>
      <c r="B62" s="109">
        <v>2</v>
      </c>
      <c r="C62" s="109" t="str">
        <f t="shared" si="1"/>
        <v>Fort Worth</v>
      </c>
      <c r="D62" s="86" t="s">
        <v>53</v>
      </c>
      <c r="F62" s="142"/>
      <c r="G62" s="163"/>
      <c r="H62" s="163"/>
      <c r="I62" s="56"/>
      <c r="J62" s="56"/>
      <c r="K62" s="213"/>
      <c r="L62" s="213"/>
      <c r="M62" s="117" t="s">
        <v>83</v>
      </c>
      <c r="N62" s="129">
        <v>223550</v>
      </c>
      <c r="P62" s="1" t="s">
        <v>87</v>
      </c>
      <c r="Q62" s="136" t="s">
        <v>294</v>
      </c>
      <c r="R62" s="37" t="s">
        <v>229</v>
      </c>
    </row>
    <row r="63" spans="1:18" ht="26" x14ac:dyDescent="0.15">
      <c r="A63" s="117" t="s">
        <v>104</v>
      </c>
      <c r="B63" s="109">
        <v>25</v>
      </c>
      <c r="C63" s="109" t="str">
        <f t="shared" si="1"/>
        <v>Childress</v>
      </c>
      <c r="D63" s="86" t="s">
        <v>343</v>
      </c>
      <c r="F63" s="142"/>
      <c r="G63" s="163"/>
      <c r="H63" s="163"/>
      <c r="I63" s="56"/>
      <c r="J63" s="56"/>
      <c r="K63" s="213"/>
      <c r="L63" s="213"/>
      <c r="M63" s="117" t="s">
        <v>616</v>
      </c>
      <c r="N63" s="129">
        <v>108781</v>
      </c>
      <c r="P63" s="1" t="s">
        <v>149</v>
      </c>
      <c r="Q63" s="99" t="s">
        <v>505</v>
      </c>
      <c r="R63" s="37" t="s">
        <v>426</v>
      </c>
    </row>
    <row r="64" spans="1:18" ht="26" x14ac:dyDescent="0.15">
      <c r="A64" s="117" t="s">
        <v>389</v>
      </c>
      <c r="B64" s="109">
        <v>16</v>
      </c>
      <c r="C64" s="109" t="str">
        <f t="shared" si="1"/>
        <v>Corpus Christi</v>
      </c>
      <c r="D64" s="86" t="s">
        <v>286</v>
      </c>
      <c r="F64" s="142"/>
      <c r="G64" s="163"/>
      <c r="H64" s="163"/>
      <c r="I64" s="56"/>
      <c r="J64" s="56"/>
      <c r="K64" s="213"/>
      <c r="L64" s="213"/>
      <c r="M64" s="117" t="s">
        <v>104</v>
      </c>
      <c r="N64" s="129">
        <v>86084</v>
      </c>
      <c r="P64" s="1" t="s">
        <v>243</v>
      </c>
      <c r="Q64" s="219" t="s">
        <v>131</v>
      </c>
      <c r="R64" s="37" t="s">
        <v>133</v>
      </c>
    </row>
    <row r="65" spans="1:18" ht="39" x14ac:dyDescent="0.15">
      <c r="A65" s="117" t="s">
        <v>180</v>
      </c>
      <c r="B65" s="109">
        <v>1</v>
      </c>
      <c r="C65" s="109" t="str">
        <f t="shared" si="1"/>
        <v>Paris</v>
      </c>
      <c r="D65" s="86" t="s">
        <v>553</v>
      </c>
      <c r="F65" s="142"/>
      <c r="G65" s="163"/>
      <c r="H65" s="163"/>
      <c r="I65" s="56"/>
      <c r="J65" s="56"/>
      <c r="K65" s="213"/>
      <c r="L65" s="213"/>
      <c r="M65" s="117" t="s">
        <v>389</v>
      </c>
      <c r="N65" s="129">
        <v>96923</v>
      </c>
      <c r="P65" s="1" t="s">
        <v>534</v>
      </c>
      <c r="Q65" s="99" t="s">
        <v>123</v>
      </c>
      <c r="R65" s="37" t="s">
        <v>196</v>
      </c>
    </row>
    <row r="66" spans="1:18" ht="39" x14ac:dyDescent="0.15">
      <c r="A66" s="117" t="s">
        <v>297</v>
      </c>
      <c r="B66" s="109">
        <v>18</v>
      </c>
      <c r="C66" s="109" t="str">
        <f t="shared" si="1"/>
        <v>Dallas</v>
      </c>
      <c r="D66" s="86" t="s">
        <v>13</v>
      </c>
      <c r="F66" s="142"/>
      <c r="G66" s="163"/>
      <c r="H66" s="163"/>
      <c r="I66" s="56"/>
      <c r="J66" s="56"/>
      <c r="K66" s="213"/>
      <c r="L66" s="213"/>
      <c r="M66" s="117" t="s">
        <v>180</v>
      </c>
      <c r="N66" s="129">
        <v>76596</v>
      </c>
      <c r="P66" s="1" t="s">
        <v>130</v>
      </c>
      <c r="Q66" s="99" t="s">
        <v>123</v>
      </c>
      <c r="R66" s="37" t="s">
        <v>399</v>
      </c>
    </row>
    <row r="67" spans="1:18" ht="26" x14ac:dyDescent="0.15">
      <c r="A67" s="117" t="s">
        <v>159</v>
      </c>
      <c r="B67" s="109">
        <v>20</v>
      </c>
      <c r="C67" s="109" t="str">
        <f t="shared" si="1"/>
        <v>Beaumont</v>
      </c>
      <c r="D67" s="86" t="s">
        <v>187</v>
      </c>
      <c r="F67" s="142"/>
      <c r="G67" s="163"/>
      <c r="H67" s="163"/>
      <c r="I67" s="56"/>
      <c r="J67" s="56"/>
      <c r="K67" s="213"/>
      <c r="L67" s="213"/>
      <c r="M67" s="117" t="s">
        <v>297</v>
      </c>
      <c r="N67" s="129">
        <v>62453</v>
      </c>
      <c r="P67" s="1" t="s">
        <v>397</v>
      </c>
      <c r="Q67" s="99" t="s">
        <v>54</v>
      </c>
      <c r="R67" s="37" t="s">
        <v>554</v>
      </c>
    </row>
    <row r="68" spans="1:18" ht="26" x14ac:dyDescent="0.15">
      <c r="A68" s="117" t="s">
        <v>253</v>
      </c>
      <c r="B68" s="109">
        <v>21</v>
      </c>
      <c r="C68" s="109" t="str">
        <f t="shared" si="1"/>
        <v>Pharr</v>
      </c>
      <c r="D68" s="86" t="s">
        <v>199</v>
      </c>
      <c r="F68" s="142"/>
      <c r="G68" s="163"/>
      <c r="H68" s="163"/>
      <c r="I68" s="56"/>
      <c r="J68" s="56"/>
      <c r="K68" s="213"/>
      <c r="L68" s="213"/>
      <c r="M68" s="117" t="s">
        <v>159</v>
      </c>
      <c r="N68" s="129">
        <v>131130</v>
      </c>
      <c r="P68" s="1" t="s">
        <v>42</v>
      </c>
      <c r="Q68" s="219" t="s">
        <v>321</v>
      </c>
      <c r="R68" s="37" t="s">
        <v>359</v>
      </c>
    </row>
    <row r="69" spans="1:18" ht="26" x14ac:dyDescent="0.15">
      <c r="A69" s="117" t="s">
        <v>438</v>
      </c>
      <c r="B69" s="109">
        <v>5</v>
      </c>
      <c r="C69" s="109" t="str">
        <f t="shared" si="1"/>
        <v>Lubbock</v>
      </c>
      <c r="D69" s="86" t="s">
        <v>194</v>
      </c>
      <c r="F69" s="142"/>
      <c r="G69" s="163"/>
      <c r="H69" s="163"/>
      <c r="I69" s="56"/>
      <c r="J69" s="56"/>
      <c r="K69" s="213"/>
      <c r="L69" s="213"/>
      <c r="M69" s="117" t="s">
        <v>253</v>
      </c>
      <c r="N69" s="129">
        <v>2422</v>
      </c>
      <c r="P69" s="1" t="s">
        <v>558</v>
      </c>
      <c r="Q69" s="219" t="s">
        <v>281</v>
      </c>
      <c r="R69" s="37" t="s">
        <v>108</v>
      </c>
    </row>
    <row r="70" spans="1:18" ht="26" x14ac:dyDescent="0.15">
      <c r="A70" s="117" t="s">
        <v>48</v>
      </c>
      <c r="B70" s="109">
        <v>1</v>
      </c>
      <c r="C70" s="109" t="str">
        <f t="shared" si="1"/>
        <v>Paris</v>
      </c>
      <c r="D70" s="86" t="s">
        <v>211</v>
      </c>
      <c r="F70" s="142"/>
      <c r="G70" s="163"/>
      <c r="H70" s="163"/>
      <c r="I70" s="56"/>
      <c r="J70" s="56"/>
      <c r="K70" s="213"/>
      <c r="L70" s="213"/>
      <c r="M70" s="117" t="s">
        <v>438</v>
      </c>
      <c r="N70" s="129">
        <v>145716</v>
      </c>
      <c r="P70" s="1" t="s">
        <v>230</v>
      </c>
      <c r="Q70" s="219" t="s">
        <v>321</v>
      </c>
      <c r="R70" s="37" t="s">
        <v>170</v>
      </c>
    </row>
    <row r="71" spans="1:18" ht="26" x14ac:dyDescent="0.15">
      <c r="A71" s="117" t="s">
        <v>479</v>
      </c>
      <c r="B71" s="109">
        <v>2</v>
      </c>
      <c r="C71" s="109" t="str">
        <f t="shared" si="1"/>
        <v>Fort Worth</v>
      </c>
      <c r="D71" s="86" t="s">
        <v>279</v>
      </c>
      <c r="F71" s="142"/>
      <c r="G71" s="163"/>
      <c r="H71" s="163"/>
      <c r="I71" s="56"/>
      <c r="J71" s="56"/>
      <c r="K71" s="213"/>
      <c r="L71" s="213"/>
      <c r="M71" s="117" t="s">
        <v>48</v>
      </c>
      <c r="N71" s="129">
        <v>209427</v>
      </c>
      <c r="P71" s="1" t="s">
        <v>34</v>
      </c>
      <c r="Q71" s="219" t="s">
        <v>131</v>
      </c>
      <c r="R71" s="37" t="s">
        <v>331</v>
      </c>
    </row>
    <row r="72" spans="1:18" ht="26" x14ac:dyDescent="0.15">
      <c r="A72" s="117" t="s">
        <v>447</v>
      </c>
      <c r="B72" s="109">
        <v>22</v>
      </c>
      <c r="C72" s="109" t="str">
        <f t="shared" si="1"/>
        <v>Laredo</v>
      </c>
      <c r="D72" s="86" t="s">
        <v>630</v>
      </c>
      <c r="F72" s="142"/>
      <c r="G72" s="163"/>
      <c r="H72" s="163"/>
      <c r="I72" s="56"/>
      <c r="J72" s="56"/>
      <c r="K72" s="213"/>
      <c r="L72" s="213"/>
      <c r="M72" s="117" t="s">
        <v>479</v>
      </c>
      <c r="N72" s="129">
        <v>80910</v>
      </c>
      <c r="P72" s="1" t="s">
        <v>633</v>
      </c>
      <c r="Q72" s="219" t="s">
        <v>191</v>
      </c>
      <c r="R72" s="37" t="s">
        <v>12</v>
      </c>
    </row>
    <row r="73" spans="1:18" ht="26" x14ac:dyDescent="0.15">
      <c r="A73" s="117" t="s">
        <v>114</v>
      </c>
      <c r="B73" s="109">
        <v>6</v>
      </c>
      <c r="C73" s="109" t="str">
        <f t="shared" si="1"/>
        <v>Odessa</v>
      </c>
      <c r="D73" s="86" t="s">
        <v>31</v>
      </c>
      <c r="F73" s="142"/>
      <c r="G73" s="163"/>
      <c r="H73" s="163"/>
      <c r="I73" s="56"/>
      <c r="J73" s="56"/>
      <c r="K73" s="213"/>
      <c r="L73" s="213"/>
      <c r="M73" s="117" t="s">
        <v>447</v>
      </c>
      <c r="N73" s="129">
        <v>17531</v>
      </c>
      <c r="P73" s="1" t="s">
        <v>10</v>
      </c>
      <c r="Q73" s="99" t="s">
        <v>123</v>
      </c>
      <c r="R73" s="37" t="s">
        <v>23</v>
      </c>
    </row>
    <row r="74" spans="1:18" ht="26" x14ac:dyDescent="0.15">
      <c r="F74" s="142"/>
      <c r="G74" s="163"/>
      <c r="H74" s="163"/>
      <c r="I74" s="56"/>
      <c r="J74" s="56"/>
      <c r="K74" s="213"/>
      <c r="L74" s="213"/>
      <c r="M74" s="117" t="s">
        <v>114</v>
      </c>
      <c r="N74" s="129">
        <v>166056</v>
      </c>
      <c r="P74" s="1" t="s">
        <v>411</v>
      </c>
      <c r="Q74" s="99" t="s">
        <v>500</v>
      </c>
      <c r="R74" s="37" t="s">
        <v>485</v>
      </c>
    </row>
    <row r="75" spans="1:18" x14ac:dyDescent="0.15">
      <c r="B75" s="163"/>
      <c r="C75" s="69"/>
      <c r="D75" s="69"/>
      <c r="F75" s="163"/>
      <c r="G75" s="155"/>
      <c r="H75" s="155"/>
      <c r="I75" s="56"/>
      <c r="J75" s="56"/>
      <c r="K75" s="213"/>
      <c r="L75" s="213"/>
      <c r="N75"/>
      <c r="P75" s="1" t="s">
        <v>198</v>
      </c>
      <c r="Q75" s="99" t="s">
        <v>54</v>
      </c>
      <c r="R75" s="37" t="s">
        <v>128</v>
      </c>
    </row>
    <row r="76" spans="1:18" ht="16" x14ac:dyDescent="0.2">
      <c r="A76" s="140" t="s">
        <v>15</v>
      </c>
      <c r="B76" s="155"/>
      <c r="C76" s="92"/>
      <c r="D76" s="92"/>
      <c r="F76" s="155"/>
      <c r="I76" s="56"/>
      <c r="J76" s="56"/>
      <c r="K76" s="213"/>
      <c r="L76" s="213"/>
      <c r="N76"/>
      <c r="P76" s="1" t="s">
        <v>64</v>
      </c>
      <c r="Q76" s="99" t="s">
        <v>54</v>
      </c>
      <c r="R76" s="37" t="s">
        <v>323</v>
      </c>
    </row>
    <row r="77" spans="1:18" x14ac:dyDescent="0.15">
      <c r="A77" s="25" t="s">
        <v>487</v>
      </c>
      <c r="B77" s="9">
        <v>4</v>
      </c>
      <c r="C77" s="93" t="str">
        <f t="shared" ref="C77:C235" si="2">VLOOKUP(B77,$F$4:$G$28,2)</f>
        <v>Amarillo</v>
      </c>
      <c r="D77" s="60"/>
      <c r="I77" s="56"/>
      <c r="J77" s="56"/>
      <c r="K77" s="213"/>
      <c r="L77" s="213"/>
      <c r="N77"/>
      <c r="P77" s="1" t="s">
        <v>524</v>
      </c>
      <c r="Q77" s="219" t="s">
        <v>131</v>
      </c>
      <c r="R77" s="37" t="s">
        <v>624</v>
      </c>
    </row>
    <row r="78" spans="1:18" x14ac:dyDescent="0.15">
      <c r="A78" s="204" t="s">
        <v>474</v>
      </c>
      <c r="B78" s="109">
        <v>5</v>
      </c>
      <c r="C78" s="29" t="str">
        <f t="shared" si="2"/>
        <v>Lubbock</v>
      </c>
      <c r="D78" s="60"/>
      <c r="I78" s="56"/>
      <c r="J78" s="56"/>
      <c r="K78" s="213"/>
      <c r="L78" s="213"/>
      <c r="N78"/>
      <c r="P78" s="1" t="s">
        <v>304</v>
      </c>
      <c r="Q78" s="99" t="s">
        <v>488</v>
      </c>
      <c r="R78" s="37" t="s">
        <v>313</v>
      </c>
    </row>
    <row r="79" spans="1:18" x14ac:dyDescent="0.15">
      <c r="A79" s="204" t="s">
        <v>525</v>
      </c>
      <c r="B79" s="109">
        <v>15</v>
      </c>
      <c r="C79" s="29" t="str">
        <f t="shared" si="2"/>
        <v>San Antonio</v>
      </c>
      <c r="D79" s="60"/>
      <c r="I79" s="56"/>
      <c r="J79" s="56"/>
      <c r="K79" s="213"/>
      <c r="L79" s="213"/>
      <c r="N79"/>
      <c r="P79" s="1" t="s">
        <v>33</v>
      </c>
      <c r="Q79" s="99" t="s">
        <v>505</v>
      </c>
      <c r="R79" s="37" t="s">
        <v>620</v>
      </c>
    </row>
    <row r="80" spans="1:18" x14ac:dyDescent="0.15">
      <c r="A80" s="204" t="s">
        <v>377</v>
      </c>
      <c r="B80" s="109">
        <v>15</v>
      </c>
      <c r="C80" s="29" t="str">
        <f t="shared" si="2"/>
        <v>San Antonio</v>
      </c>
      <c r="D80" s="60"/>
      <c r="I80" s="56"/>
      <c r="J80" s="56"/>
      <c r="K80" s="213"/>
      <c r="L80" s="213"/>
      <c r="N80"/>
      <c r="P80" s="238" t="s">
        <v>577</v>
      </c>
      <c r="Q80" s="99" t="s">
        <v>527</v>
      </c>
      <c r="R80" s="37" t="s">
        <v>249</v>
      </c>
    </row>
    <row r="81" spans="1:18" x14ac:dyDescent="0.15">
      <c r="A81" s="204" t="s">
        <v>454</v>
      </c>
      <c r="B81" s="109">
        <v>24</v>
      </c>
      <c r="C81" s="29" t="str">
        <f t="shared" si="2"/>
        <v>El Paso</v>
      </c>
      <c r="D81" s="60"/>
      <c r="I81" s="56"/>
      <c r="J81" s="56"/>
      <c r="K81" s="213"/>
      <c r="L81" s="213"/>
      <c r="N81"/>
      <c r="P81" s="1" t="s">
        <v>470</v>
      </c>
      <c r="Q81" s="219" t="s">
        <v>191</v>
      </c>
      <c r="R81" s="37" t="s">
        <v>212</v>
      </c>
    </row>
    <row r="82" spans="1:18" x14ac:dyDescent="0.15">
      <c r="A82" s="204" t="s">
        <v>161</v>
      </c>
      <c r="B82" s="33">
        <v>4</v>
      </c>
      <c r="C82" s="29" t="str">
        <f t="shared" si="2"/>
        <v>Amarillo</v>
      </c>
      <c r="D82" s="60"/>
      <c r="I82" s="56"/>
      <c r="J82" s="56"/>
      <c r="K82" s="213"/>
      <c r="L82" s="213"/>
      <c r="N82"/>
      <c r="P82" s="1" t="s">
        <v>305</v>
      </c>
      <c r="Q82" s="99" t="s">
        <v>123</v>
      </c>
      <c r="R82" s="37" t="s">
        <v>223</v>
      </c>
    </row>
    <row r="83" spans="1:18" x14ac:dyDescent="0.15">
      <c r="A83" s="204" t="s">
        <v>11</v>
      </c>
      <c r="B83" s="109">
        <v>12</v>
      </c>
      <c r="C83" s="29" t="str">
        <f t="shared" si="2"/>
        <v>Houston</v>
      </c>
      <c r="D83" s="60"/>
      <c r="I83" s="56"/>
      <c r="J83" s="56"/>
      <c r="K83" s="213"/>
      <c r="L83" s="213"/>
      <c r="N83"/>
      <c r="P83" s="1" t="s">
        <v>519</v>
      </c>
      <c r="Q83" s="99" t="s">
        <v>488</v>
      </c>
      <c r="R83" s="37" t="s">
        <v>375</v>
      </c>
    </row>
    <row r="84" spans="1:18" x14ac:dyDescent="0.15">
      <c r="A84" s="204" t="s">
        <v>478</v>
      </c>
      <c r="B84" s="109">
        <v>21</v>
      </c>
      <c r="C84" s="29" t="str">
        <f t="shared" si="2"/>
        <v>Pharr</v>
      </c>
      <c r="D84" s="60"/>
      <c r="I84" s="56"/>
      <c r="J84" s="56"/>
      <c r="K84" s="213"/>
      <c r="L84" s="213"/>
      <c r="N84"/>
      <c r="P84" s="1" t="s">
        <v>262</v>
      </c>
      <c r="Q84" s="99" t="s">
        <v>123</v>
      </c>
      <c r="R84" s="37" t="s">
        <v>425</v>
      </c>
    </row>
    <row r="85" spans="1:18" x14ac:dyDescent="0.15">
      <c r="A85" s="204" t="s">
        <v>268</v>
      </c>
      <c r="B85" s="109">
        <v>10</v>
      </c>
      <c r="C85" s="29" t="str">
        <f t="shared" si="2"/>
        <v>Tyler</v>
      </c>
      <c r="D85" s="60"/>
      <c r="I85" s="56"/>
      <c r="J85" s="56"/>
      <c r="K85" s="213"/>
      <c r="L85" s="213"/>
      <c r="N85"/>
      <c r="P85" s="1" t="s">
        <v>552</v>
      </c>
      <c r="Q85" s="219" t="s">
        <v>321</v>
      </c>
      <c r="R85" s="37" t="s">
        <v>222</v>
      </c>
    </row>
    <row r="86" spans="1:18" x14ac:dyDescent="0.15">
      <c r="A86" s="204" t="s">
        <v>125</v>
      </c>
      <c r="B86" s="109">
        <v>10</v>
      </c>
      <c r="C86" s="29" t="str">
        <f t="shared" si="2"/>
        <v>Tyler</v>
      </c>
      <c r="D86" s="60"/>
      <c r="I86" s="56"/>
      <c r="J86" s="56"/>
      <c r="K86" s="213"/>
      <c r="L86" s="213"/>
      <c r="N86"/>
      <c r="P86" s="1" t="s">
        <v>482</v>
      </c>
      <c r="Q86" s="99" t="s">
        <v>505</v>
      </c>
      <c r="R86" s="37" t="s">
        <v>189</v>
      </c>
    </row>
    <row r="87" spans="1:18" x14ac:dyDescent="0.15">
      <c r="A87" s="204" t="s">
        <v>293</v>
      </c>
      <c r="B87" s="109">
        <v>19</v>
      </c>
      <c r="C87" s="29" t="str">
        <f t="shared" si="2"/>
        <v>Atlanta</v>
      </c>
      <c r="D87" s="60"/>
      <c r="I87" s="56"/>
      <c r="J87" s="56"/>
      <c r="K87" s="213"/>
      <c r="L87" s="213"/>
      <c r="N87"/>
      <c r="P87" s="1" t="s">
        <v>574</v>
      </c>
      <c r="Q87" s="99" t="s">
        <v>327</v>
      </c>
      <c r="R87" s="37" t="s">
        <v>258</v>
      </c>
    </row>
    <row r="88" spans="1:18" x14ac:dyDescent="0.15">
      <c r="A88" s="204" t="s">
        <v>484</v>
      </c>
      <c r="B88" s="109">
        <v>14</v>
      </c>
      <c r="C88" s="29" t="str">
        <f t="shared" si="2"/>
        <v>Austin</v>
      </c>
      <c r="D88" s="60"/>
      <c r="I88" s="56"/>
      <c r="J88" s="56"/>
      <c r="K88" s="213"/>
      <c r="L88" s="213"/>
      <c r="N88"/>
      <c r="P88" s="1" t="s">
        <v>14</v>
      </c>
      <c r="Q88" s="99" t="s">
        <v>505</v>
      </c>
      <c r="R88" s="37" t="s">
        <v>455</v>
      </c>
    </row>
    <row r="89" spans="1:18" x14ac:dyDescent="0.15">
      <c r="A89" s="204" t="s">
        <v>475</v>
      </c>
      <c r="B89" s="109">
        <v>14</v>
      </c>
      <c r="C89" s="29" t="str">
        <f t="shared" si="2"/>
        <v>Austin</v>
      </c>
      <c r="D89" s="60"/>
      <c r="I89" s="56"/>
      <c r="J89" s="56"/>
      <c r="K89" s="213"/>
      <c r="L89" s="213"/>
      <c r="N89"/>
      <c r="P89" s="1" t="s">
        <v>432</v>
      </c>
      <c r="Q89" s="219" t="s">
        <v>191</v>
      </c>
      <c r="R89" s="37" t="s">
        <v>78</v>
      </c>
    </row>
    <row r="90" spans="1:18" x14ac:dyDescent="0.15">
      <c r="A90" s="204" t="s">
        <v>612</v>
      </c>
      <c r="B90" s="109">
        <v>14</v>
      </c>
      <c r="C90" s="29" t="str">
        <f t="shared" si="2"/>
        <v>Austin</v>
      </c>
      <c r="D90" s="60"/>
      <c r="I90" s="56"/>
      <c r="J90" s="56"/>
      <c r="K90" s="213"/>
      <c r="L90" s="213"/>
      <c r="N90"/>
      <c r="P90" s="1" t="s">
        <v>272</v>
      </c>
      <c r="Q90" s="219" t="s">
        <v>494</v>
      </c>
      <c r="R90" s="37" t="s">
        <v>213</v>
      </c>
    </row>
    <row r="91" spans="1:18" x14ac:dyDescent="0.15">
      <c r="A91" s="204" t="s">
        <v>629</v>
      </c>
      <c r="B91" s="109">
        <v>7</v>
      </c>
      <c r="C91" s="29" t="str">
        <f t="shared" si="2"/>
        <v>San Angelo</v>
      </c>
      <c r="D91" s="60"/>
      <c r="I91" s="56"/>
      <c r="J91" s="56"/>
      <c r="K91" s="213"/>
      <c r="L91" s="213"/>
      <c r="N91"/>
      <c r="P91" s="1" t="s">
        <v>284</v>
      </c>
      <c r="Q91" s="99" t="s">
        <v>123</v>
      </c>
      <c r="R91" s="37" t="s">
        <v>241</v>
      </c>
    </row>
    <row r="92" spans="1:18" x14ac:dyDescent="0.15">
      <c r="A92" s="204" t="s">
        <v>148</v>
      </c>
      <c r="B92" s="109">
        <v>14</v>
      </c>
      <c r="C92" s="29" t="str">
        <f t="shared" si="2"/>
        <v>Austin</v>
      </c>
      <c r="D92" s="60"/>
      <c r="I92" s="56"/>
      <c r="J92" s="56"/>
      <c r="K92" s="213"/>
      <c r="L92" s="213"/>
      <c r="N92"/>
      <c r="P92" s="1" t="s">
        <v>269</v>
      </c>
      <c r="Q92" s="219" t="s">
        <v>266</v>
      </c>
      <c r="R92" s="37" t="s">
        <v>345</v>
      </c>
    </row>
    <row r="93" spans="1:18" x14ac:dyDescent="0.15">
      <c r="A93" s="204" t="s">
        <v>587</v>
      </c>
      <c r="B93" s="109">
        <v>18</v>
      </c>
      <c r="C93" s="29" t="str">
        <f t="shared" si="2"/>
        <v>Dallas</v>
      </c>
      <c r="D93" s="60"/>
      <c r="I93" s="56"/>
      <c r="J93" s="56"/>
      <c r="K93" s="213"/>
      <c r="L93" s="213"/>
      <c r="N93"/>
      <c r="P93" s="1" t="s">
        <v>254</v>
      </c>
      <c r="Q93" s="219" t="s">
        <v>494</v>
      </c>
      <c r="R93" s="37" t="s">
        <v>409</v>
      </c>
    </row>
    <row r="94" spans="1:18" x14ac:dyDescent="0.15">
      <c r="A94" s="204" t="s">
        <v>483</v>
      </c>
      <c r="B94" s="109">
        <v>7</v>
      </c>
      <c r="C94" s="29" t="str">
        <f t="shared" si="2"/>
        <v>San Angelo</v>
      </c>
      <c r="D94" s="60"/>
      <c r="I94" s="56"/>
      <c r="J94" s="56"/>
      <c r="K94" s="213"/>
      <c r="L94" s="213"/>
      <c r="N94"/>
      <c r="P94" s="1" t="s">
        <v>417</v>
      </c>
      <c r="Q94" s="99" t="s">
        <v>54</v>
      </c>
      <c r="R94" s="37" t="s">
        <v>575</v>
      </c>
    </row>
    <row r="95" spans="1:18" x14ac:dyDescent="0.15">
      <c r="A95" s="204" t="s">
        <v>615</v>
      </c>
      <c r="B95" s="109">
        <v>5</v>
      </c>
      <c r="C95" s="29" t="str">
        <f t="shared" si="2"/>
        <v>Lubbock</v>
      </c>
      <c r="D95" s="60"/>
      <c r="I95" s="56"/>
      <c r="J95" s="56"/>
      <c r="K95" s="213"/>
      <c r="L95" s="213"/>
      <c r="N95"/>
      <c r="P95" s="1" t="s">
        <v>43</v>
      </c>
      <c r="Q95" s="219" t="s">
        <v>321</v>
      </c>
      <c r="R95" s="37" t="s">
        <v>424</v>
      </c>
    </row>
    <row r="96" spans="1:18" x14ac:dyDescent="0.15">
      <c r="A96" s="204" t="s">
        <v>436</v>
      </c>
      <c r="B96" s="109">
        <v>24</v>
      </c>
      <c r="C96" s="29" t="str">
        <f t="shared" si="2"/>
        <v>El Paso</v>
      </c>
      <c r="D96" s="60"/>
      <c r="I96" s="56"/>
      <c r="J96" s="56"/>
      <c r="K96" s="213"/>
      <c r="L96" s="213"/>
      <c r="N96"/>
      <c r="P96" s="1" t="s">
        <v>292</v>
      </c>
      <c r="Q96" s="99" t="s">
        <v>123</v>
      </c>
      <c r="R96" s="37" t="s">
        <v>595</v>
      </c>
    </row>
    <row r="97" spans="1:18" x14ac:dyDescent="0.15">
      <c r="A97" s="204" t="s">
        <v>590</v>
      </c>
      <c r="B97" s="109">
        <v>24</v>
      </c>
      <c r="C97" s="29" t="str">
        <f t="shared" si="2"/>
        <v>El Paso</v>
      </c>
      <c r="D97" s="60"/>
      <c r="I97" s="56"/>
      <c r="J97" s="56"/>
      <c r="K97" s="213"/>
      <c r="L97" s="213"/>
      <c r="N97"/>
      <c r="P97" s="1" t="s">
        <v>208</v>
      </c>
      <c r="Q97" s="99" t="s">
        <v>344</v>
      </c>
      <c r="R97" s="37" t="s">
        <v>259</v>
      </c>
    </row>
    <row r="98" spans="1:18" x14ac:dyDescent="0.15">
      <c r="A98" s="204" t="s">
        <v>81</v>
      </c>
      <c r="B98" s="109">
        <v>24</v>
      </c>
      <c r="C98" s="29" t="str">
        <f t="shared" si="2"/>
        <v>El Paso</v>
      </c>
      <c r="D98" s="60"/>
      <c r="I98" s="56"/>
      <c r="J98" s="56"/>
      <c r="K98" s="213"/>
      <c r="L98" s="213"/>
      <c r="N98"/>
      <c r="P98" s="1" t="s">
        <v>596</v>
      </c>
      <c r="Q98" s="219" t="s">
        <v>191</v>
      </c>
      <c r="R98" s="37" t="s">
        <v>280</v>
      </c>
    </row>
    <row r="99" spans="1:18" x14ac:dyDescent="0.15">
      <c r="A99" s="204" t="s">
        <v>423</v>
      </c>
      <c r="B99" s="109">
        <v>15</v>
      </c>
      <c r="C99" s="29" t="str">
        <f t="shared" si="2"/>
        <v>San Antonio</v>
      </c>
      <c r="D99" s="60"/>
      <c r="I99" s="56"/>
      <c r="J99" s="56"/>
      <c r="K99" s="213"/>
      <c r="L99" s="213"/>
      <c r="N99"/>
      <c r="P99" s="1" t="s">
        <v>318</v>
      </c>
      <c r="Q99" s="99" t="s">
        <v>344</v>
      </c>
      <c r="R99" s="37" t="s">
        <v>468</v>
      </c>
    </row>
    <row r="100" spans="1:18" x14ac:dyDescent="0.15">
      <c r="A100" s="204" t="s">
        <v>171</v>
      </c>
      <c r="B100" s="33">
        <v>4</v>
      </c>
      <c r="C100" s="29" t="str">
        <f t="shared" si="2"/>
        <v>Amarillo</v>
      </c>
      <c r="D100" s="60"/>
      <c r="I100" s="56"/>
      <c r="J100" s="56"/>
      <c r="K100" s="213"/>
      <c r="L100" s="213"/>
      <c r="N100"/>
      <c r="P100" s="1" t="s">
        <v>45</v>
      </c>
      <c r="Q100" s="219" t="s">
        <v>191</v>
      </c>
      <c r="R100" s="37" t="s">
        <v>540</v>
      </c>
    </row>
    <row r="101" spans="1:18" x14ac:dyDescent="0.15">
      <c r="A101" s="204" t="s">
        <v>440</v>
      </c>
      <c r="B101" s="109">
        <v>22</v>
      </c>
      <c r="C101" s="29" t="str">
        <f t="shared" si="2"/>
        <v>Laredo</v>
      </c>
      <c r="D101" s="60"/>
      <c r="I101" s="56"/>
      <c r="J101" s="56"/>
      <c r="K101" s="213"/>
      <c r="L101" s="213"/>
      <c r="N101"/>
      <c r="P101" s="1" t="s">
        <v>69</v>
      </c>
      <c r="Q101" s="99" t="s">
        <v>505</v>
      </c>
      <c r="R101" s="37" t="s">
        <v>214</v>
      </c>
    </row>
    <row r="102" spans="1:18" x14ac:dyDescent="0.15">
      <c r="A102" s="204" t="s">
        <v>586</v>
      </c>
      <c r="B102" s="109">
        <v>3</v>
      </c>
      <c r="C102" s="29" t="str">
        <f t="shared" si="2"/>
        <v>Wichita Falls</v>
      </c>
      <c r="D102" s="60"/>
      <c r="I102" s="56"/>
      <c r="J102" s="56"/>
      <c r="K102" s="213"/>
      <c r="L102" s="213"/>
      <c r="N102"/>
      <c r="P102" s="1" t="s">
        <v>55</v>
      </c>
      <c r="Q102" s="99" t="s">
        <v>500</v>
      </c>
      <c r="R102" s="37" t="s">
        <v>532</v>
      </c>
    </row>
    <row r="103" spans="1:18" x14ac:dyDescent="0.15">
      <c r="A103" s="204" t="s">
        <v>32</v>
      </c>
      <c r="B103" s="109">
        <v>17</v>
      </c>
      <c r="C103" s="29" t="str">
        <f t="shared" si="2"/>
        <v>Bryan</v>
      </c>
      <c r="D103" s="60"/>
      <c r="I103" s="56"/>
      <c r="J103" s="56"/>
      <c r="K103" s="213"/>
      <c r="L103" s="213"/>
      <c r="N103"/>
      <c r="P103" s="1" t="s">
        <v>329</v>
      </c>
      <c r="Q103" s="219" t="s">
        <v>266</v>
      </c>
      <c r="R103" s="37" t="s">
        <v>533</v>
      </c>
    </row>
    <row r="104" spans="1:18" x14ac:dyDescent="0.15">
      <c r="A104" s="204" t="s">
        <v>333</v>
      </c>
      <c r="B104" s="109">
        <v>14</v>
      </c>
      <c r="C104" s="29" t="str">
        <f t="shared" si="2"/>
        <v>Austin</v>
      </c>
      <c r="D104" s="60"/>
      <c r="I104" s="56"/>
      <c r="J104" s="56"/>
      <c r="K104" s="213"/>
      <c r="L104" s="213"/>
      <c r="N104"/>
      <c r="P104" s="1" t="s">
        <v>183</v>
      </c>
      <c r="Q104" s="99" t="s">
        <v>123</v>
      </c>
      <c r="R104" s="37" t="s">
        <v>60</v>
      </c>
    </row>
    <row r="105" spans="1:18" x14ac:dyDescent="0.15">
      <c r="A105" s="127" t="s">
        <v>380</v>
      </c>
      <c r="B105" s="109">
        <v>14</v>
      </c>
      <c r="C105" s="29" t="str">
        <f t="shared" si="2"/>
        <v>Austin</v>
      </c>
      <c r="D105" s="60"/>
      <c r="I105" s="56"/>
      <c r="J105" s="56"/>
      <c r="K105" s="213"/>
      <c r="L105" s="213"/>
      <c r="N105"/>
      <c r="P105" s="1" t="s">
        <v>204</v>
      </c>
      <c r="Q105" s="219" t="s">
        <v>266</v>
      </c>
      <c r="R105" s="37" t="s">
        <v>584</v>
      </c>
    </row>
    <row r="106" spans="1:18" x14ac:dyDescent="0.15">
      <c r="A106" s="204" t="s">
        <v>27</v>
      </c>
      <c r="B106" s="109">
        <v>18</v>
      </c>
      <c r="C106" s="29" t="str">
        <f t="shared" si="2"/>
        <v>Dallas</v>
      </c>
      <c r="D106" s="60"/>
      <c r="I106" s="56"/>
      <c r="J106" s="56"/>
      <c r="K106" s="213"/>
      <c r="L106" s="213"/>
      <c r="N106"/>
      <c r="P106" s="1" t="s">
        <v>38</v>
      </c>
      <c r="Q106" s="99" t="s">
        <v>571</v>
      </c>
      <c r="R106" s="37" t="s">
        <v>547</v>
      </c>
    </row>
    <row r="107" spans="1:18" x14ac:dyDescent="0.15">
      <c r="A107" s="204" t="s">
        <v>531</v>
      </c>
      <c r="B107" s="109">
        <v>19</v>
      </c>
      <c r="C107" s="29" t="str">
        <f t="shared" si="2"/>
        <v>Atlanta</v>
      </c>
      <c r="D107" s="60"/>
      <c r="I107" s="56"/>
      <c r="J107" s="56"/>
      <c r="K107" s="213"/>
      <c r="L107" s="213"/>
      <c r="N107"/>
      <c r="P107" s="1" t="s">
        <v>392</v>
      </c>
      <c r="Q107" s="99" t="s">
        <v>123</v>
      </c>
      <c r="R107" s="37" t="s">
        <v>124</v>
      </c>
    </row>
    <row r="108" spans="1:18" x14ac:dyDescent="0.15">
      <c r="A108" s="204" t="s">
        <v>142</v>
      </c>
      <c r="B108" s="109">
        <v>18</v>
      </c>
      <c r="C108" s="29" t="str">
        <f t="shared" si="2"/>
        <v>Dallas</v>
      </c>
      <c r="D108" s="60"/>
      <c r="I108" s="56"/>
      <c r="J108" s="56"/>
      <c r="K108" s="213"/>
      <c r="L108" s="213"/>
      <c r="N108"/>
      <c r="P108" s="1" t="s">
        <v>252</v>
      </c>
      <c r="Q108" s="99" t="s">
        <v>54</v>
      </c>
      <c r="R108" s="37" t="s">
        <v>150</v>
      </c>
    </row>
    <row r="109" spans="1:18" x14ac:dyDescent="0.15">
      <c r="A109" s="204" t="s">
        <v>46</v>
      </c>
      <c r="B109" s="33">
        <v>4</v>
      </c>
      <c r="C109" s="29" t="str">
        <f t="shared" si="2"/>
        <v>Amarillo</v>
      </c>
      <c r="D109" s="60"/>
      <c r="I109" s="56"/>
      <c r="J109" s="56"/>
      <c r="K109" s="213"/>
      <c r="L109" s="213"/>
      <c r="N109"/>
      <c r="P109" s="1" t="s">
        <v>271</v>
      </c>
      <c r="Q109" s="99" t="s">
        <v>327</v>
      </c>
      <c r="R109" s="37" t="s">
        <v>226</v>
      </c>
    </row>
    <row r="110" spans="1:18" x14ac:dyDescent="0.15">
      <c r="A110" s="204" t="s">
        <v>476</v>
      </c>
      <c r="B110" s="109">
        <v>24</v>
      </c>
      <c r="C110" s="29" t="str">
        <f t="shared" si="2"/>
        <v>El Paso</v>
      </c>
      <c r="D110" s="60"/>
      <c r="I110" s="56"/>
      <c r="J110" s="56"/>
      <c r="K110" s="213"/>
      <c r="L110" s="213"/>
      <c r="N110"/>
      <c r="P110" s="1" t="s">
        <v>309</v>
      </c>
      <c r="Q110" s="99" t="s">
        <v>488</v>
      </c>
      <c r="R110" s="37" t="s">
        <v>570</v>
      </c>
    </row>
    <row r="111" spans="1:18" x14ac:dyDescent="0.15">
      <c r="A111" s="204" t="s">
        <v>406</v>
      </c>
      <c r="B111" s="109">
        <v>10</v>
      </c>
      <c r="C111" s="29" t="str">
        <f t="shared" si="2"/>
        <v>Tyler</v>
      </c>
      <c r="D111" s="60"/>
      <c r="I111" s="56"/>
      <c r="J111" s="56"/>
      <c r="K111" s="213"/>
      <c r="L111" s="213"/>
      <c r="N111"/>
      <c r="P111" s="1" t="s">
        <v>20</v>
      </c>
      <c r="Q111" s="219" t="s">
        <v>131</v>
      </c>
      <c r="R111" s="37" t="s">
        <v>421</v>
      </c>
    </row>
    <row r="112" spans="1:18" x14ac:dyDescent="0.15">
      <c r="A112" s="204" t="s">
        <v>506</v>
      </c>
      <c r="B112" s="109">
        <v>25</v>
      </c>
      <c r="C112" s="29" t="str">
        <f t="shared" si="2"/>
        <v>Childress</v>
      </c>
      <c r="D112" s="60"/>
      <c r="I112" s="56"/>
      <c r="J112" s="56"/>
      <c r="K112" s="213"/>
      <c r="L112" s="213"/>
      <c r="N112"/>
      <c r="P112" s="1" t="s">
        <v>607</v>
      </c>
      <c r="Q112" s="99" t="s">
        <v>488</v>
      </c>
      <c r="R112" s="37" t="s">
        <v>144</v>
      </c>
    </row>
    <row r="113" spans="1:18" x14ac:dyDescent="0.15">
      <c r="A113" s="204" t="s">
        <v>115</v>
      </c>
      <c r="B113" s="109">
        <v>10</v>
      </c>
      <c r="C113" s="29" t="str">
        <f t="shared" si="2"/>
        <v>Tyler</v>
      </c>
      <c r="D113" s="60"/>
      <c r="I113" s="56"/>
      <c r="J113" s="56"/>
      <c r="K113" s="213"/>
      <c r="L113" s="213"/>
      <c r="N113" s="60"/>
      <c r="P113" s="1" t="s">
        <v>250</v>
      </c>
      <c r="Q113" s="219" t="s">
        <v>191</v>
      </c>
      <c r="R113" s="37" t="s">
        <v>105</v>
      </c>
    </row>
    <row r="114" spans="1:18" x14ac:dyDescent="0.15">
      <c r="A114" s="204" t="s">
        <v>102</v>
      </c>
      <c r="B114" s="109">
        <v>15</v>
      </c>
      <c r="C114" s="29" t="str">
        <f t="shared" si="2"/>
        <v>San Antonio</v>
      </c>
      <c r="D114" s="60"/>
      <c r="I114" s="56"/>
      <c r="J114" s="56"/>
      <c r="K114" s="213"/>
      <c r="L114" s="213"/>
      <c r="N114" s="60"/>
      <c r="P114" s="1" t="s">
        <v>495</v>
      </c>
      <c r="Q114" s="219" t="s">
        <v>191</v>
      </c>
      <c r="R114" s="37" t="s">
        <v>302</v>
      </c>
    </row>
    <row r="115" spans="1:18" x14ac:dyDescent="0.15">
      <c r="A115" s="204" t="s">
        <v>244</v>
      </c>
      <c r="B115" s="109">
        <v>18</v>
      </c>
      <c r="C115" s="29" t="str">
        <f t="shared" si="2"/>
        <v>Dallas</v>
      </c>
      <c r="D115" s="60"/>
      <c r="I115" s="56"/>
      <c r="J115" s="56"/>
      <c r="K115" s="213"/>
      <c r="L115" s="213"/>
      <c r="N115" s="60"/>
      <c r="P115" s="1" t="s">
        <v>420</v>
      </c>
      <c r="Q115" s="99" t="s">
        <v>123</v>
      </c>
      <c r="R115" s="37" t="s">
        <v>347</v>
      </c>
    </row>
    <row r="116" spans="1:18" x14ac:dyDescent="0.15">
      <c r="A116" s="204" t="s">
        <v>310</v>
      </c>
      <c r="B116" s="109">
        <v>2</v>
      </c>
      <c r="C116" s="29" t="str">
        <f t="shared" si="2"/>
        <v>Fort Worth</v>
      </c>
      <c r="D116" s="60"/>
      <c r="I116" s="56"/>
      <c r="J116" s="56"/>
      <c r="K116" s="213"/>
      <c r="L116" s="213"/>
      <c r="N116" s="60"/>
      <c r="P116" s="1" t="s">
        <v>430</v>
      </c>
      <c r="Q116" s="99" t="s">
        <v>500</v>
      </c>
      <c r="R116" s="37" t="s">
        <v>103</v>
      </c>
    </row>
    <row r="117" spans="1:18" x14ac:dyDescent="0.15">
      <c r="A117" s="204" t="s">
        <v>257</v>
      </c>
      <c r="B117" s="109">
        <v>18</v>
      </c>
      <c r="C117" s="29" t="str">
        <f t="shared" si="2"/>
        <v>Dallas</v>
      </c>
      <c r="D117" s="60"/>
      <c r="I117" s="56"/>
      <c r="J117" s="56"/>
      <c r="K117" s="213"/>
      <c r="L117" s="213"/>
      <c r="N117" s="60"/>
      <c r="P117" s="1" t="s">
        <v>177</v>
      </c>
      <c r="Q117" s="219" t="s">
        <v>131</v>
      </c>
      <c r="R117" s="37" t="s">
        <v>480</v>
      </c>
    </row>
    <row r="118" spans="1:18" x14ac:dyDescent="0.15">
      <c r="A118" s="204" t="s">
        <v>462</v>
      </c>
      <c r="B118" s="109">
        <v>24</v>
      </c>
      <c r="C118" s="29" t="str">
        <f t="shared" si="2"/>
        <v>El Paso</v>
      </c>
      <c r="D118" s="60"/>
      <c r="I118" s="56"/>
      <c r="J118" s="56"/>
      <c r="K118" s="213"/>
      <c r="L118" s="213"/>
      <c r="N118" s="60"/>
      <c r="P118" s="1" t="s">
        <v>139</v>
      </c>
      <c r="Q118" s="219" t="s">
        <v>266</v>
      </c>
      <c r="R118" s="37" t="s">
        <v>163</v>
      </c>
    </row>
    <row r="119" spans="1:18" x14ac:dyDescent="0.15">
      <c r="A119" s="204" t="s">
        <v>384</v>
      </c>
      <c r="B119" s="109">
        <v>21</v>
      </c>
      <c r="C119" s="29" t="str">
        <f t="shared" si="2"/>
        <v>Pharr</v>
      </c>
      <c r="D119" s="60"/>
      <c r="I119" s="56"/>
      <c r="J119" s="56"/>
      <c r="K119" s="213"/>
      <c r="L119" s="213"/>
      <c r="N119" s="60"/>
      <c r="P119" s="1" t="s">
        <v>283</v>
      </c>
      <c r="Q119" s="219" t="s">
        <v>266</v>
      </c>
      <c r="R119" s="37" t="s">
        <v>603</v>
      </c>
    </row>
    <row r="120" spans="1:18" x14ac:dyDescent="0.15">
      <c r="A120" s="204" t="s">
        <v>106</v>
      </c>
      <c r="B120" s="109">
        <v>16</v>
      </c>
      <c r="C120" s="29" t="str">
        <f t="shared" si="2"/>
        <v>Corpus Christi</v>
      </c>
      <c r="D120" s="60"/>
      <c r="I120" s="56"/>
      <c r="J120" s="56"/>
      <c r="K120" s="213"/>
      <c r="L120" s="213"/>
      <c r="N120" s="60"/>
      <c r="P120" s="1" t="s">
        <v>160</v>
      </c>
      <c r="Q120" s="219" t="s">
        <v>266</v>
      </c>
      <c r="R120" s="37" t="s">
        <v>29</v>
      </c>
    </row>
    <row r="121" spans="1:18" x14ac:dyDescent="0.15">
      <c r="A121" s="127" t="s">
        <v>473</v>
      </c>
      <c r="B121" s="109">
        <v>24</v>
      </c>
      <c r="C121" s="29" t="str">
        <f t="shared" si="2"/>
        <v>El Paso</v>
      </c>
      <c r="D121" s="60"/>
      <c r="I121" s="56"/>
      <c r="J121" s="56"/>
      <c r="K121" s="213"/>
      <c r="L121" s="213"/>
      <c r="N121" s="60"/>
      <c r="P121" s="1" t="s">
        <v>543</v>
      </c>
      <c r="Q121" s="99" t="s">
        <v>622</v>
      </c>
      <c r="R121" s="37" t="s">
        <v>576</v>
      </c>
    </row>
    <row r="122" spans="1:18" x14ac:dyDescent="0.15">
      <c r="A122" s="204" t="s">
        <v>182</v>
      </c>
      <c r="B122" s="109">
        <v>15</v>
      </c>
      <c r="C122" s="29" t="str">
        <f t="shared" si="2"/>
        <v>San Antonio</v>
      </c>
      <c r="D122" s="60"/>
      <c r="I122" s="56"/>
      <c r="J122" s="56"/>
      <c r="K122" s="213"/>
      <c r="L122" s="213"/>
      <c r="N122" s="60"/>
      <c r="P122" s="1" t="s">
        <v>357</v>
      </c>
      <c r="Q122" s="99" t="s">
        <v>123</v>
      </c>
      <c r="R122" s="37" t="s">
        <v>541</v>
      </c>
    </row>
    <row r="123" spans="1:18" x14ac:dyDescent="0.15">
      <c r="A123" s="204" t="s">
        <v>391</v>
      </c>
      <c r="B123" s="109">
        <v>15</v>
      </c>
      <c r="C123" s="29" t="str">
        <f t="shared" si="2"/>
        <v>San Antonio</v>
      </c>
      <c r="D123" s="60"/>
      <c r="I123" s="56"/>
      <c r="J123" s="56"/>
      <c r="K123" s="213"/>
      <c r="L123" s="213"/>
      <c r="N123" s="60"/>
      <c r="P123" s="1" t="s">
        <v>219</v>
      </c>
      <c r="Q123" s="219" t="s">
        <v>267</v>
      </c>
      <c r="R123" s="37" t="s">
        <v>172</v>
      </c>
    </row>
    <row r="124" spans="1:18" x14ac:dyDescent="0.15">
      <c r="A124" s="204" t="s">
        <v>145</v>
      </c>
      <c r="B124" s="109">
        <v>18</v>
      </c>
      <c r="C124" s="29" t="str">
        <f t="shared" si="2"/>
        <v>Dallas</v>
      </c>
      <c r="D124" s="60"/>
      <c r="I124" s="56"/>
      <c r="J124" s="56"/>
      <c r="K124" s="213"/>
      <c r="L124" s="213"/>
      <c r="N124" s="60"/>
      <c r="P124" s="1" t="s">
        <v>338</v>
      </c>
      <c r="Q124" s="136" t="s">
        <v>294</v>
      </c>
      <c r="R124" s="37" t="s">
        <v>491</v>
      </c>
    </row>
    <row r="125" spans="1:18" x14ac:dyDescent="0.15">
      <c r="A125" s="204" t="s">
        <v>134</v>
      </c>
      <c r="B125" s="109">
        <v>18</v>
      </c>
      <c r="C125" s="29" t="str">
        <f t="shared" si="2"/>
        <v>Dallas</v>
      </c>
      <c r="D125" s="60"/>
      <c r="I125" s="56"/>
      <c r="J125" s="56"/>
      <c r="K125" s="213"/>
      <c r="L125" s="213"/>
      <c r="N125" s="60"/>
      <c r="P125" s="1" t="s">
        <v>428</v>
      </c>
      <c r="Q125" s="219" t="s">
        <v>267</v>
      </c>
      <c r="R125" s="37" t="s">
        <v>372</v>
      </c>
    </row>
    <row r="126" spans="1:18" x14ac:dyDescent="0.15">
      <c r="A126" s="204" t="s">
        <v>16</v>
      </c>
      <c r="B126" s="109">
        <v>11</v>
      </c>
      <c r="C126" s="29" t="str">
        <f t="shared" si="2"/>
        <v>Lufkin</v>
      </c>
      <c r="D126" s="60"/>
      <c r="I126" s="56"/>
      <c r="J126" s="56"/>
      <c r="K126" s="213"/>
      <c r="L126" s="213"/>
      <c r="N126" s="60"/>
      <c r="P126" s="1" t="s">
        <v>348</v>
      </c>
      <c r="Q126" s="219" t="s">
        <v>267</v>
      </c>
      <c r="R126" s="37" t="s">
        <v>565</v>
      </c>
    </row>
    <row r="127" spans="1:18" x14ac:dyDescent="0.15">
      <c r="A127" s="204" t="s">
        <v>37</v>
      </c>
      <c r="B127" s="109">
        <v>6</v>
      </c>
      <c r="C127" s="29" t="str">
        <f t="shared" si="2"/>
        <v>Odessa</v>
      </c>
      <c r="D127" s="60"/>
      <c r="I127" s="56"/>
      <c r="J127" s="56"/>
      <c r="K127" s="213"/>
      <c r="L127" s="213"/>
      <c r="N127" s="60"/>
      <c r="P127" s="1" t="s">
        <v>366</v>
      </c>
      <c r="Q127" s="99" t="s">
        <v>123</v>
      </c>
      <c r="R127" s="37" t="s">
        <v>107</v>
      </c>
    </row>
    <row r="128" spans="1:18" x14ac:dyDescent="0.15">
      <c r="A128" s="204" t="s">
        <v>580</v>
      </c>
      <c r="B128" s="109">
        <v>2</v>
      </c>
      <c r="C128" s="29" t="str">
        <f t="shared" si="2"/>
        <v>Fort Worth</v>
      </c>
      <c r="D128" s="60"/>
      <c r="I128" s="56"/>
      <c r="J128" s="56"/>
      <c r="K128" s="213"/>
      <c r="L128" s="213"/>
      <c r="N128" s="60"/>
      <c r="P128" s="1" t="s">
        <v>414</v>
      </c>
      <c r="Q128" s="99" t="s">
        <v>123</v>
      </c>
      <c r="R128" s="37" t="s">
        <v>316</v>
      </c>
    </row>
    <row r="129" spans="1:18" x14ac:dyDescent="0.15">
      <c r="A129" s="204" t="s">
        <v>434</v>
      </c>
      <c r="B129" s="33">
        <v>4</v>
      </c>
      <c r="C129" s="29" t="str">
        <f t="shared" si="2"/>
        <v>Amarillo</v>
      </c>
      <c r="D129" s="60"/>
      <c r="I129" s="56"/>
      <c r="J129" s="56"/>
      <c r="K129" s="213"/>
      <c r="L129" s="213"/>
      <c r="N129" s="60"/>
      <c r="P129" s="1" t="s">
        <v>619</v>
      </c>
      <c r="Q129" s="99" t="s">
        <v>123</v>
      </c>
      <c r="R129" s="37" t="s">
        <v>606</v>
      </c>
    </row>
    <row r="130" spans="1:18" x14ac:dyDescent="0.15">
      <c r="A130" s="204" t="s">
        <v>326</v>
      </c>
      <c r="B130" s="109">
        <v>19</v>
      </c>
      <c r="C130" s="29" t="str">
        <f t="shared" si="2"/>
        <v>Atlanta</v>
      </c>
      <c r="D130" s="60"/>
      <c r="I130" s="56"/>
      <c r="J130" s="56"/>
      <c r="K130" s="213"/>
      <c r="L130" s="213"/>
      <c r="N130" s="60"/>
      <c r="P130" s="1" t="s">
        <v>477</v>
      </c>
      <c r="Q130" s="219" t="s">
        <v>47</v>
      </c>
      <c r="R130" s="37" t="s">
        <v>56</v>
      </c>
    </row>
    <row r="131" spans="1:18" x14ac:dyDescent="0.15">
      <c r="A131" s="204" t="s">
        <v>427</v>
      </c>
      <c r="B131" s="109">
        <v>18</v>
      </c>
      <c r="C131" s="29" t="str">
        <f t="shared" si="2"/>
        <v>Dallas</v>
      </c>
      <c r="D131" s="60"/>
      <c r="I131" s="56"/>
      <c r="J131" s="56"/>
      <c r="K131" s="213"/>
      <c r="L131" s="213"/>
      <c r="N131" s="60"/>
      <c r="P131" s="1" t="s">
        <v>95</v>
      </c>
      <c r="Q131" s="99" t="s">
        <v>488</v>
      </c>
      <c r="R131" s="37" t="s">
        <v>443</v>
      </c>
    </row>
    <row r="132" spans="1:18" x14ac:dyDescent="0.15">
      <c r="A132" s="204" t="s">
        <v>197</v>
      </c>
      <c r="B132" s="109">
        <v>5</v>
      </c>
      <c r="C132" s="29" t="str">
        <f t="shared" si="2"/>
        <v>Lubbock</v>
      </c>
      <c r="D132" s="60"/>
      <c r="I132" s="56"/>
      <c r="J132" s="56"/>
      <c r="K132" s="213"/>
      <c r="L132" s="213"/>
      <c r="N132" s="60"/>
      <c r="P132" s="1" t="s">
        <v>382</v>
      </c>
      <c r="Q132" s="99" t="s">
        <v>356</v>
      </c>
      <c r="R132" s="37" t="s">
        <v>129</v>
      </c>
    </row>
    <row r="133" spans="1:18" x14ac:dyDescent="0.15">
      <c r="A133" s="127" t="s">
        <v>514</v>
      </c>
      <c r="B133" s="109">
        <v>14</v>
      </c>
      <c r="C133" s="29" t="str">
        <f t="shared" si="2"/>
        <v>Austin</v>
      </c>
      <c r="D133" s="60"/>
      <c r="I133" s="56"/>
      <c r="J133" s="56"/>
      <c r="K133" s="213"/>
      <c r="L133" s="213"/>
      <c r="N133" s="60"/>
      <c r="P133" s="1" t="s">
        <v>511</v>
      </c>
      <c r="Q133" s="136" t="s">
        <v>294</v>
      </c>
      <c r="R133" s="37" t="s">
        <v>58</v>
      </c>
    </row>
    <row r="134" spans="1:18" x14ac:dyDescent="0.15">
      <c r="A134" s="204" t="s">
        <v>608</v>
      </c>
      <c r="B134" s="109">
        <v>19</v>
      </c>
      <c r="C134" s="29" t="str">
        <f t="shared" si="2"/>
        <v>Atlanta</v>
      </c>
      <c r="D134" s="60"/>
      <c r="I134" s="56"/>
      <c r="J134" s="56"/>
      <c r="K134" s="213"/>
      <c r="L134" s="213"/>
      <c r="N134" s="60"/>
      <c r="P134" s="1" t="s">
        <v>336</v>
      </c>
      <c r="Q134" s="219" t="s">
        <v>47</v>
      </c>
      <c r="R134" s="37" t="s">
        <v>248</v>
      </c>
    </row>
    <row r="135" spans="1:18" x14ac:dyDescent="0.15">
      <c r="A135" s="204" t="s">
        <v>87</v>
      </c>
      <c r="B135" s="109">
        <v>19</v>
      </c>
      <c r="C135" s="29" t="str">
        <f t="shared" si="2"/>
        <v>Atlanta</v>
      </c>
      <c r="D135" s="60"/>
      <c r="I135" s="56"/>
      <c r="J135" s="56"/>
      <c r="K135" s="213"/>
      <c r="L135" s="213"/>
      <c r="N135" s="60"/>
      <c r="P135" s="1" t="s">
        <v>456</v>
      </c>
      <c r="Q135" s="99" t="s">
        <v>54</v>
      </c>
      <c r="R135" s="37" t="s">
        <v>352</v>
      </c>
    </row>
    <row r="136" spans="1:18" x14ac:dyDescent="0.15">
      <c r="A136" s="204" t="s">
        <v>149</v>
      </c>
      <c r="B136" s="109">
        <v>14</v>
      </c>
      <c r="C136" s="29" t="str">
        <f t="shared" si="2"/>
        <v>Austin</v>
      </c>
      <c r="D136" s="60"/>
      <c r="I136" s="56"/>
      <c r="J136" s="56"/>
      <c r="K136" s="213"/>
      <c r="L136" s="213"/>
      <c r="N136" s="60"/>
      <c r="P136" s="1" t="s">
        <v>513</v>
      </c>
      <c r="Q136" s="219" t="s">
        <v>47</v>
      </c>
      <c r="R136" s="37" t="s">
        <v>461</v>
      </c>
    </row>
    <row r="137" spans="1:18" x14ac:dyDescent="0.15">
      <c r="A137" s="204" t="s">
        <v>243</v>
      </c>
      <c r="B137" s="109">
        <v>6</v>
      </c>
      <c r="C137" s="29" t="str">
        <f t="shared" si="2"/>
        <v>Odessa</v>
      </c>
      <c r="D137" s="60"/>
      <c r="I137" s="56"/>
      <c r="J137" s="56"/>
      <c r="K137" s="213"/>
      <c r="L137" s="213"/>
      <c r="N137" s="60"/>
      <c r="P137" s="1" t="s">
        <v>113</v>
      </c>
      <c r="Q137" s="99" t="s">
        <v>571</v>
      </c>
      <c r="R137" s="37" t="s">
        <v>598</v>
      </c>
    </row>
    <row r="138" spans="1:18" x14ac:dyDescent="0.15">
      <c r="A138" s="127" t="s">
        <v>534</v>
      </c>
      <c r="B138" s="109">
        <v>15</v>
      </c>
      <c r="C138" s="29" t="str">
        <f t="shared" si="2"/>
        <v>San Antonio</v>
      </c>
      <c r="D138" s="60"/>
      <c r="I138" s="56"/>
      <c r="J138" s="56"/>
      <c r="K138" s="213"/>
      <c r="L138" s="213"/>
      <c r="N138" s="60"/>
      <c r="P138" s="1" t="s">
        <v>200</v>
      </c>
      <c r="Q138" s="99" t="s">
        <v>622</v>
      </c>
      <c r="R138" s="37" t="s">
        <v>153</v>
      </c>
    </row>
    <row r="139" spans="1:18" x14ac:dyDescent="0.15">
      <c r="A139" s="204" t="s">
        <v>130</v>
      </c>
      <c r="B139" s="109">
        <v>15</v>
      </c>
      <c r="C139" s="29" t="str">
        <f t="shared" si="2"/>
        <v>San Antonio</v>
      </c>
      <c r="D139" s="60"/>
      <c r="I139" s="56"/>
      <c r="J139" s="56"/>
      <c r="K139" s="213"/>
      <c r="L139" s="213"/>
      <c r="N139" s="60"/>
      <c r="P139" s="1" t="s">
        <v>578</v>
      </c>
      <c r="Q139" s="219" t="s">
        <v>267</v>
      </c>
      <c r="R139" s="37" t="s">
        <v>441</v>
      </c>
    </row>
    <row r="140" spans="1:18" x14ac:dyDescent="0.15">
      <c r="A140" s="204" t="s">
        <v>42</v>
      </c>
      <c r="B140" s="33">
        <v>4</v>
      </c>
      <c r="C140" s="29" t="str">
        <f t="shared" si="2"/>
        <v>Amarillo</v>
      </c>
      <c r="D140" s="60"/>
      <c r="I140" s="56"/>
      <c r="J140" s="56"/>
      <c r="K140" s="213"/>
      <c r="L140" s="213"/>
      <c r="N140" s="60"/>
      <c r="P140" s="1" t="s">
        <v>18</v>
      </c>
      <c r="Q140" s="99" t="s">
        <v>123</v>
      </c>
      <c r="R140" s="37" t="s">
        <v>435</v>
      </c>
    </row>
    <row r="141" spans="1:18" x14ac:dyDescent="0.15">
      <c r="A141" s="204" t="s">
        <v>558</v>
      </c>
      <c r="B141" s="109">
        <v>3</v>
      </c>
      <c r="C141" s="29" t="str">
        <f t="shared" si="2"/>
        <v>Wichita Falls</v>
      </c>
      <c r="D141" s="60"/>
      <c r="I141" s="56"/>
      <c r="J141" s="56"/>
      <c r="K141" s="213"/>
      <c r="L141" s="213"/>
      <c r="N141" s="60"/>
      <c r="P141" s="1" t="s">
        <v>164</v>
      </c>
      <c r="Q141" s="219" t="s">
        <v>131</v>
      </c>
      <c r="R141" s="37" t="s">
        <v>238</v>
      </c>
    </row>
    <row r="142" spans="1:18" x14ac:dyDescent="0.15">
      <c r="A142" s="204" t="s">
        <v>230</v>
      </c>
      <c r="B142" s="33">
        <v>4</v>
      </c>
      <c r="C142" s="29" t="str">
        <f t="shared" si="2"/>
        <v>Amarillo</v>
      </c>
      <c r="D142" s="60"/>
      <c r="I142" s="56"/>
      <c r="J142" s="56"/>
      <c r="K142" s="213"/>
      <c r="L142" s="213"/>
      <c r="N142" s="60"/>
      <c r="P142" s="1" t="s">
        <v>419</v>
      </c>
      <c r="Q142" s="99" t="s">
        <v>123</v>
      </c>
      <c r="R142" s="37" t="s">
        <v>626</v>
      </c>
    </row>
    <row r="143" spans="1:18" x14ac:dyDescent="0.15">
      <c r="A143" s="204" t="s">
        <v>34</v>
      </c>
      <c r="B143" s="109">
        <v>6</v>
      </c>
      <c r="C143" s="29" t="str">
        <f t="shared" si="2"/>
        <v>Odessa</v>
      </c>
      <c r="D143" s="60"/>
      <c r="I143" s="56"/>
      <c r="J143" s="56"/>
      <c r="K143" s="213"/>
      <c r="L143" s="213"/>
      <c r="N143" s="60"/>
      <c r="P143" s="1" t="s">
        <v>512</v>
      </c>
      <c r="Q143" s="219" t="s">
        <v>266</v>
      </c>
      <c r="R143" s="37" t="s">
        <v>228</v>
      </c>
    </row>
    <row r="144" spans="1:18" x14ac:dyDescent="0.15">
      <c r="A144" s="204" t="s">
        <v>633</v>
      </c>
      <c r="B144" s="109">
        <v>5</v>
      </c>
      <c r="C144" s="29" t="str">
        <f t="shared" si="2"/>
        <v>Lubbock</v>
      </c>
      <c r="D144" s="60"/>
      <c r="I144" s="56"/>
      <c r="J144" s="56"/>
      <c r="K144" s="213"/>
      <c r="L144" s="213"/>
      <c r="N144" s="60"/>
      <c r="P144" s="1" t="s">
        <v>300</v>
      </c>
      <c r="Q144" s="181" t="s">
        <v>344</v>
      </c>
      <c r="R144" s="37" t="s">
        <v>22</v>
      </c>
    </row>
    <row r="145" spans="1:18" x14ac:dyDescent="0.15">
      <c r="A145" s="127" t="s">
        <v>10</v>
      </c>
      <c r="B145" s="109">
        <v>15</v>
      </c>
      <c r="C145" s="29" t="str">
        <f t="shared" si="2"/>
        <v>San Antonio</v>
      </c>
      <c r="D145" s="60"/>
      <c r="I145" s="56"/>
      <c r="J145" s="56"/>
      <c r="K145" s="213"/>
      <c r="L145" s="213"/>
      <c r="N145" s="60"/>
      <c r="P145" s="1" t="s">
        <v>585</v>
      </c>
      <c r="Q145" s="219" t="s">
        <v>494</v>
      </c>
      <c r="R145" s="37" t="s">
        <v>35</v>
      </c>
    </row>
    <row r="146" spans="1:18" x14ac:dyDescent="0.15">
      <c r="A146" s="204" t="s">
        <v>411</v>
      </c>
      <c r="B146" s="109">
        <v>25</v>
      </c>
      <c r="C146" s="29" t="str">
        <f t="shared" si="2"/>
        <v>Childress</v>
      </c>
      <c r="D146" s="60"/>
      <c r="I146" s="56"/>
      <c r="J146" s="56"/>
      <c r="K146" s="213"/>
      <c r="L146" s="213"/>
      <c r="N146" s="60"/>
      <c r="P146" s="1" t="s">
        <v>121</v>
      </c>
      <c r="Q146" s="219" t="s">
        <v>131</v>
      </c>
      <c r="R146" s="37" t="s">
        <v>548</v>
      </c>
    </row>
    <row r="147" spans="1:18" x14ac:dyDescent="0.15">
      <c r="A147" s="204" t="s">
        <v>198</v>
      </c>
      <c r="B147" s="109">
        <v>12</v>
      </c>
      <c r="C147" s="29" t="str">
        <f t="shared" si="2"/>
        <v>Houston</v>
      </c>
      <c r="D147" s="60"/>
      <c r="I147" s="56"/>
      <c r="J147" s="56"/>
      <c r="K147" s="213"/>
      <c r="L147" s="213"/>
      <c r="N147" s="60"/>
      <c r="P147" s="1" t="s">
        <v>472</v>
      </c>
      <c r="Q147" s="136" t="s">
        <v>294</v>
      </c>
      <c r="R147" s="37" t="s">
        <v>497</v>
      </c>
    </row>
    <row r="148" spans="1:18" x14ac:dyDescent="0.15">
      <c r="A148" s="204" t="s">
        <v>64</v>
      </c>
      <c r="B148" s="109">
        <v>12</v>
      </c>
      <c r="C148" s="29" t="str">
        <f t="shared" si="2"/>
        <v>Houston</v>
      </c>
      <c r="D148" s="60"/>
      <c r="I148" s="56"/>
      <c r="J148" s="56"/>
      <c r="K148" s="213"/>
      <c r="L148" s="213"/>
      <c r="N148" s="60"/>
      <c r="P148" s="1" t="s">
        <v>151</v>
      </c>
      <c r="Q148" s="136" t="s">
        <v>294</v>
      </c>
      <c r="R148" s="37" t="s">
        <v>557</v>
      </c>
    </row>
    <row r="149" spans="1:18" x14ac:dyDescent="0.15">
      <c r="A149" s="204" t="s">
        <v>524</v>
      </c>
      <c r="B149" s="109">
        <v>6</v>
      </c>
      <c r="C149" s="29" t="str">
        <f t="shared" si="2"/>
        <v>Odessa</v>
      </c>
      <c r="D149" s="60"/>
      <c r="I149" s="56"/>
      <c r="J149" s="56"/>
      <c r="K149" s="213"/>
      <c r="L149" s="213"/>
      <c r="N149" s="60"/>
      <c r="P149" s="1" t="s">
        <v>264</v>
      </c>
      <c r="Q149" s="99" t="s">
        <v>344</v>
      </c>
      <c r="R149" s="37" t="s">
        <v>28</v>
      </c>
    </row>
    <row r="150" spans="1:18" x14ac:dyDescent="0.15">
      <c r="A150" s="204" t="s">
        <v>304</v>
      </c>
      <c r="B150" s="109">
        <v>18</v>
      </c>
      <c r="C150" s="29" t="str">
        <f t="shared" si="2"/>
        <v>Dallas</v>
      </c>
      <c r="D150" s="60"/>
      <c r="I150" s="56"/>
      <c r="J150" s="56"/>
      <c r="K150" s="213"/>
      <c r="L150" s="213"/>
      <c r="N150" s="60"/>
      <c r="P150" s="1" t="s">
        <v>627</v>
      </c>
      <c r="Q150" s="99" t="s">
        <v>344</v>
      </c>
      <c r="R150" s="37" t="s">
        <v>76</v>
      </c>
    </row>
    <row r="151" spans="1:18" x14ac:dyDescent="0.15">
      <c r="A151" s="204" t="s">
        <v>33</v>
      </c>
      <c r="B151" s="109">
        <v>14</v>
      </c>
      <c r="C151" s="29" t="str">
        <f t="shared" si="2"/>
        <v>Austin</v>
      </c>
      <c r="D151" s="60"/>
      <c r="I151" s="56"/>
      <c r="J151" s="56"/>
      <c r="K151" s="213"/>
      <c r="L151" s="213"/>
      <c r="N151" s="60"/>
      <c r="P151" s="1" t="s">
        <v>325</v>
      </c>
      <c r="Q151" s="219" t="s">
        <v>494</v>
      </c>
      <c r="R151" s="37" t="s">
        <v>231</v>
      </c>
    </row>
    <row r="152" spans="1:18" x14ac:dyDescent="0.15">
      <c r="A152" s="199" t="s">
        <v>577</v>
      </c>
      <c r="B152" s="109">
        <v>13</v>
      </c>
      <c r="C152" s="29" t="str">
        <f t="shared" si="2"/>
        <v>Yoakum</v>
      </c>
      <c r="D152" s="60"/>
      <c r="I152" s="56"/>
      <c r="J152" s="56"/>
      <c r="K152" s="213"/>
      <c r="L152" s="213"/>
      <c r="N152" s="60"/>
      <c r="P152" s="72" t="s">
        <v>117</v>
      </c>
      <c r="Q152" s="99" t="s">
        <v>488</v>
      </c>
      <c r="R152" s="37" t="s">
        <v>129</v>
      </c>
    </row>
    <row r="153" spans="1:18" x14ac:dyDescent="0.15">
      <c r="A153" s="204" t="s">
        <v>470</v>
      </c>
      <c r="B153" s="109">
        <v>5</v>
      </c>
      <c r="C153" s="29" t="str">
        <f t="shared" si="2"/>
        <v>Lubbock</v>
      </c>
      <c r="D153" s="60"/>
      <c r="I153" s="56"/>
      <c r="J153" s="56"/>
      <c r="K153" s="213"/>
      <c r="L153" s="213"/>
      <c r="N153" s="60"/>
      <c r="P153" s="1" t="s">
        <v>572</v>
      </c>
      <c r="Q153" s="99" t="s">
        <v>488</v>
      </c>
      <c r="R153" s="37" t="s">
        <v>6</v>
      </c>
    </row>
    <row r="154" spans="1:18" x14ac:dyDescent="0.15">
      <c r="A154" s="204" t="s">
        <v>305</v>
      </c>
      <c r="B154" s="109">
        <v>15</v>
      </c>
      <c r="C154" s="29" t="str">
        <f t="shared" si="2"/>
        <v>San Antonio</v>
      </c>
      <c r="D154" s="60"/>
      <c r="I154" s="56"/>
      <c r="J154" s="56"/>
      <c r="K154" s="213"/>
      <c r="L154" s="213"/>
      <c r="N154" s="60"/>
      <c r="P154" s="1" t="s">
        <v>322</v>
      </c>
      <c r="Q154" s="99" t="s">
        <v>21</v>
      </c>
      <c r="R154" s="37" t="s">
        <v>521</v>
      </c>
    </row>
    <row r="155" spans="1:18" x14ac:dyDescent="0.15">
      <c r="A155" s="204" t="s">
        <v>519</v>
      </c>
      <c r="B155" s="109">
        <v>18</v>
      </c>
      <c r="C155" s="29" t="str">
        <f t="shared" si="2"/>
        <v>Dallas</v>
      </c>
      <c r="D155" s="60"/>
      <c r="I155" s="56"/>
      <c r="J155" s="56"/>
      <c r="K155" s="213"/>
      <c r="L155" s="213"/>
      <c r="N155" s="60"/>
      <c r="P155" s="1" t="s">
        <v>242</v>
      </c>
      <c r="Q155" s="219" t="s">
        <v>131</v>
      </c>
      <c r="R155" s="37" t="s">
        <v>120</v>
      </c>
    </row>
    <row r="156" spans="1:18" x14ac:dyDescent="0.15">
      <c r="A156" s="204" t="s">
        <v>262</v>
      </c>
      <c r="B156" s="109">
        <v>15</v>
      </c>
      <c r="C156" s="29" t="str">
        <f t="shared" si="2"/>
        <v>San Antonio</v>
      </c>
      <c r="D156" s="60"/>
      <c r="I156" s="56"/>
      <c r="J156" s="56"/>
      <c r="K156" s="213"/>
      <c r="L156" s="213"/>
      <c r="N156" s="60"/>
      <c r="P156" s="1" t="s">
        <v>50</v>
      </c>
      <c r="Q156" s="219" t="s">
        <v>131</v>
      </c>
      <c r="R156" s="37" t="s">
        <v>311</v>
      </c>
    </row>
    <row r="157" spans="1:18" x14ac:dyDescent="0.15">
      <c r="A157" s="204" t="s">
        <v>552</v>
      </c>
      <c r="B157" s="33">
        <v>4</v>
      </c>
      <c r="C157" s="29" t="str">
        <f t="shared" si="2"/>
        <v>Amarillo</v>
      </c>
      <c r="D157" s="60"/>
      <c r="I157" s="56"/>
      <c r="J157" s="56"/>
      <c r="K157" s="213"/>
      <c r="L157" s="213"/>
      <c r="N157" s="60"/>
      <c r="P157" s="1" t="s">
        <v>631</v>
      </c>
      <c r="Q157" s="99" t="s">
        <v>123</v>
      </c>
      <c r="R157" s="37" t="s">
        <v>193</v>
      </c>
    </row>
    <row r="158" spans="1:18" x14ac:dyDescent="0.15">
      <c r="A158" s="204" t="s">
        <v>482</v>
      </c>
      <c r="B158" s="109">
        <v>14</v>
      </c>
      <c r="C158" s="29" t="str">
        <f t="shared" si="2"/>
        <v>Austin</v>
      </c>
      <c r="D158" s="60"/>
      <c r="I158" s="56"/>
      <c r="J158" s="56"/>
      <c r="K158" s="213"/>
      <c r="L158" s="213"/>
      <c r="N158" s="60"/>
      <c r="P158" s="1" t="s">
        <v>203</v>
      </c>
      <c r="Q158" s="219" t="s">
        <v>266</v>
      </c>
      <c r="R158" s="37" t="s">
        <v>433</v>
      </c>
    </row>
    <row r="159" spans="1:18" x14ac:dyDescent="0.15">
      <c r="A159" s="204" t="s">
        <v>574</v>
      </c>
      <c r="B159" s="109">
        <v>11</v>
      </c>
      <c r="C159" s="29" t="str">
        <f t="shared" si="2"/>
        <v>Lufkin</v>
      </c>
      <c r="D159" s="60"/>
      <c r="I159" s="56"/>
      <c r="J159" s="56"/>
      <c r="K159" s="213"/>
      <c r="L159" s="213"/>
      <c r="N159" s="60"/>
      <c r="P159" s="1" t="s">
        <v>93</v>
      </c>
      <c r="Q159" s="99" t="s">
        <v>505</v>
      </c>
      <c r="R159" s="37" t="s">
        <v>82</v>
      </c>
    </row>
    <row r="160" spans="1:18" x14ac:dyDescent="0.15">
      <c r="A160" s="204" t="s">
        <v>14</v>
      </c>
      <c r="B160" s="109">
        <v>14</v>
      </c>
      <c r="C160" s="29" t="str">
        <f t="shared" si="2"/>
        <v>Austin</v>
      </c>
      <c r="D160" s="60"/>
      <c r="I160" s="56"/>
      <c r="J160" s="56"/>
      <c r="K160" s="213"/>
      <c r="L160" s="213"/>
      <c r="N160" s="60"/>
      <c r="P160" s="1" t="s">
        <v>601</v>
      </c>
      <c r="Q160" s="219" t="s">
        <v>281</v>
      </c>
      <c r="R160" s="37" t="s">
        <v>501</v>
      </c>
    </row>
    <row r="161" spans="1:18" x14ac:dyDescent="0.15">
      <c r="A161" s="204" t="s">
        <v>432</v>
      </c>
      <c r="B161" s="109">
        <v>5</v>
      </c>
      <c r="C161" s="29" t="str">
        <f t="shared" si="2"/>
        <v>Lubbock</v>
      </c>
      <c r="D161" s="60"/>
      <c r="I161" s="56"/>
      <c r="J161" s="56"/>
      <c r="K161" s="213"/>
      <c r="L161" s="213"/>
      <c r="N161" s="60"/>
      <c r="P161" s="1" t="s">
        <v>450</v>
      </c>
      <c r="Q161" s="219" t="s">
        <v>281</v>
      </c>
      <c r="R161" s="37" t="s">
        <v>70</v>
      </c>
    </row>
    <row r="162" spans="1:18" x14ac:dyDescent="0.15">
      <c r="A162" s="204" t="s">
        <v>272</v>
      </c>
      <c r="B162" s="109">
        <v>2</v>
      </c>
      <c r="C162" s="29" t="str">
        <f t="shared" si="2"/>
        <v>Fort Worth</v>
      </c>
      <c r="D162" s="60"/>
      <c r="I162" s="56"/>
      <c r="J162" s="56"/>
      <c r="K162" s="213"/>
      <c r="L162" s="213"/>
      <c r="N162" s="60"/>
      <c r="P162" s="1" t="s">
        <v>71</v>
      </c>
      <c r="Q162" s="219" t="s">
        <v>267</v>
      </c>
      <c r="R162" s="37" t="s">
        <v>2</v>
      </c>
    </row>
    <row r="163" spans="1:18" x14ac:dyDescent="0.15">
      <c r="A163" s="204" t="s">
        <v>284</v>
      </c>
      <c r="B163" s="109">
        <v>15</v>
      </c>
      <c r="C163" s="29" t="str">
        <f t="shared" si="2"/>
        <v>San Antonio</v>
      </c>
      <c r="D163" s="60"/>
      <c r="I163" s="56"/>
      <c r="J163" s="56"/>
      <c r="K163" s="213"/>
      <c r="L163" s="213"/>
      <c r="N163" s="60"/>
      <c r="P163" s="195" t="s">
        <v>44</v>
      </c>
      <c r="Q163" s="212" t="s">
        <v>131</v>
      </c>
      <c r="R163" s="43" t="s">
        <v>306</v>
      </c>
    </row>
    <row r="164" spans="1:18" x14ac:dyDescent="0.15">
      <c r="A164" s="204" t="s">
        <v>269</v>
      </c>
      <c r="B164" s="109">
        <v>7</v>
      </c>
      <c r="C164" s="29" t="str">
        <f t="shared" si="2"/>
        <v>San Angelo</v>
      </c>
      <c r="D164" s="60"/>
      <c r="I164" s="56"/>
      <c r="J164" s="56"/>
      <c r="K164" s="213"/>
      <c r="L164" s="213"/>
      <c r="N164" s="60"/>
      <c r="P164" s="156" t="s">
        <v>392</v>
      </c>
      <c r="Q164" s="157" t="s">
        <v>123</v>
      </c>
      <c r="R164" s="43" t="s">
        <v>124</v>
      </c>
    </row>
    <row r="165" spans="1:18" x14ac:dyDescent="0.15">
      <c r="A165" s="204" t="s">
        <v>254</v>
      </c>
      <c r="B165" s="109">
        <v>2</v>
      </c>
      <c r="C165" s="29" t="str">
        <f t="shared" si="2"/>
        <v>Fort Worth</v>
      </c>
      <c r="D165" s="60"/>
      <c r="I165" s="56"/>
      <c r="J165" s="56"/>
      <c r="K165" s="213"/>
      <c r="L165" s="213"/>
      <c r="N165" s="60"/>
      <c r="P165" s="81" t="s">
        <v>252</v>
      </c>
      <c r="Q165" s="157" t="s">
        <v>54</v>
      </c>
      <c r="R165" s="43" t="s">
        <v>150</v>
      </c>
    </row>
    <row r="166" spans="1:18" x14ac:dyDescent="0.15">
      <c r="A166" s="204" t="s">
        <v>43</v>
      </c>
      <c r="B166" s="33">
        <v>4</v>
      </c>
      <c r="C166" s="29" t="str">
        <f t="shared" si="2"/>
        <v>Amarillo</v>
      </c>
      <c r="D166" s="60"/>
      <c r="I166" s="56"/>
      <c r="J166" s="56"/>
      <c r="K166" s="213"/>
      <c r="L166" s="213"/>
      <c r="N166" s="60"/>
      <c r="P166" s="81" t="s">
        <v>271</v>
      </c>
      <c r="Q166" s="157" t="s">
        <v>327</v>
      </c>
      <c r="R166" s="43" t="s">
        <v>226</v>
      </c>
    </row>
    <row r="167" spans="1:18" x14ac:dyDescent="0.15">
      <c r="A167" s="204" t="s">
        <v>292</v>
      </c>
      <c r="B167" s="109">
        <v>15</v>
      </c>
      <c r="C167" s="29" t="str">
        <f t="shared" si="2"/>
        <v>San Antonio</v>
      </c>
      <c r="D167" s="60"/>
      <c r="I167" s="56"/>
      <c r="J167" s="56"/>
      <c r="K167" s="213"/>
      <c r="L167" s="213"/>
      <c r="N167" s="60"/>
      <c r="P167" s="81" t="s">
        <v>309</v>
      </c>
      <c r="Q167" s="157" t="s">
        <v>488</v>
      </c>
      <c r="R167" s="43" t="s">
        <v>570</v>
      </c>
    </row>
    <row r="168" spans="1:18" x14ac:dyDescent="0.15">
      <c r="A168" s="204" t="s">
        <v>208</v>
      </c>
      <c r="B168" s="109">
        <v>24</v>
      </c>
      <c r="C168" s="29" t="str">
        <f t="shared" si="2"/>
        <v>El Paso</v>
      </c>
      <c r="D168" s="60"/>
      <c r="I168" s="56"/>
      <c r="J168" s="56"/>
      <c r="K168" s="213"/>
      <c r="L168" s="213"/>
      <c r="N168" s="60"/>
      <c r="P168" s="126" t="s">
        <v>26</v>
      </c>
      <c r="Q168" s="99" t="s">
        <v>494</v>
      </c>
      <c r="R168" s="43" t="s">
        <v>504</v>
      </c>
    </row>
    <row r="169" spans="1:18" x14ac:dyDescent="0.15">
      <c r="A169" s="204" t="s">
        <v>596</v>
      </c>
      <c r="B169" s="109">
        <v>5</v>
      </c>
      <c r="C169" s="29" t="str">
        <f t="shared" si="2"/>
        <v>Lubbock</v>
      </c>
      <c r="D169" s="60"/>
      <c r="I169" s="56"/>
      <c r="J169" s="56"/>
      <c r="K169" s="213"/>
      <c r="L169" s="213"/>
      <c r="N169" s="60"/>
      <c r="P169" s="143" t="s">
        <v>401</v>
      </c>
      <c r="Q169" s="51" t="s">
        <v>321</v>
      </c>
      <c r="R169" s="43" t="s">
        <v>49</v>
      </c>
    </row>
    <row r="170" spans="1:18" x14ac:dyDescent="0.15">
      <c r="A170" s="204" t="s">
        <v>318</v>
      </c>
      <c r="B170" s="109">
        <v>24</v>
      </c>
      <c r="C170" s="29" t="str">
        <f t="shared" si="2"/>
        <v>El Paso</v>
      </c>
      <c r="D170" s="60"/>
      <c r="I170" s="56"/>
      <c r="J170" s="56"/>
      <c r="K170" s="213"/>
      <c r="L170" s="213"/>
      <c r="N170" s="60"/>
      <c r="P170" s="226" t="s">
        <v>20</v>
      </c>
      <c r="Q170" s="51" t="s">
        <v>131</v>
      </c>
      <c r="R170" s="43" t="s">
        <v>421</v>
      </c>
    </row>
    <row r="171" spans="1:18" x14ac:dyDescent="0.15">
      <c r="A171" s="204" t="s">
        <v>45</v>
      </c>
      <c r="B171" s="109">
        <v>5</v>
      </c>
      <c r="C171" s="29" t="str">
        <f t="shared" si="2"/>
        <v>Lubbock</v>
      </c>
      <c r="D171" s="60"/>
      <c r="I171" s="56"/>
      <c r="J171" s="56"/>
      <c r="K171" s="213"/>
      <c r="L171" s="213"/>
      <c r="N171" s="60"/>
      <c r="P171" s="81" t="s">
        <v>607</v>
      </c>
      <c r="Q171" s="157" t="s">
        <v>488</v>
      </c>
      <c r="R171" s="43" t="s">
        <v>144</v>
      </c>
    </row>
    <row r="172" spans="1:18" x14ac:dyDescent="0.15">
      <c r="A172" s="204" t="s">
        <v>317</v>
      </c>
      <c r="B172" s="109">
        <v>6</v>
      </c>
      <c r="C172" s="29" t="str">
        <f t="shared" si="2"/>
        <v>Odessa</v>
      </c>
      <c r="D172" s="60"/>
      <c r="I172" s="56"/>
      <c r="J172" s="56"/>
      <c r="K172" s="213"/>
      <c r="L172" s="213"/>
      <c r="N172" s="60"/>
      <c r="P172" s="81" t="s">
        <v>250</v>
      </c>
      <c r="Q172" s="51" t="s">
        <v>191</v>
      </c>
      <c r="R172" s="43" t="s">
        <v>105</v>
      </c>
    </row>
    <row r="173" spans="1:18" x14ac:dyDescent="0.15">
      <c r="A173" s="204" t="s">
        <v>69</v>
      </c>
      <c r="B173" s="109">
        <v>14</v>
      </c>
      <c r="C173" s="29" t="str">
        <f t="shared" si="2"/>
        <v>Austin</v>
      </c>
      <c r="D173" s="60"/>
      <c r="I173" s="56"/>
      <c r="J173" s="56"/>
      <c r="K173" s="213"/>
      <c r="L173" s="213"/>
      <c r="N173" s="60"/>
      <c r="P173" s="81" t="s">
        <v>495</v>
      </c>
      <c r="Q173" s="51" t="s">
        <v>191</v>
      </c>
      <c r="R173" s="43" t="s">
        <v>302</v>
      </c>
    </row>
    <row r="174" spans="1:18" x14ac:dyDescent="0.15">
      <c r="A174" s="204" t="s">
        <v>55</v>
      </c>
      <c r="B174" s="109">
        <v>25</v>
      </c>
      <c r="C174" s="29" t="str">
        <f t="shared" si="2"/>
        <v>Childress</v>
      </c>
      <c r="D174" s="60"/>
      <c r="I174" s="56"/>
      <c r="J174" s="56"/>
      <c r="K174" s="213"/>
      <c r="L174" s="213"/>
      <c r="N174" s="60"/>
      <c r="P174" s="81" t="s">
        <v>420</v>
      </c>
      <c r="Q174" s="157" t="s">
        <v>123</v>
      </c>
      <c r="R174" s="43" t="s">
        <v>347</v>
      </c>
    </row>
    <row r="175" spans="1:18" x14ac:dyDescent="0.15">
      <c r="A175" s="204" t="s">
        <v>329</v>
      </c>
      <c r="B175" s="109">
        <v>7</v>
      </c>
      <c r="C175" s="29" t="str">
        <f t="shared" si="2"/>
        <v>San Angelo</v>
      </c>
      <c r="D175" s="60"/>
      <c r="I175" s="56"/>
      <c r="J175" s="56"/>
      <c r="K175" s="213"/>
      <c r="L175" s="213"/>
      <c r="N175" s="60"/>
      <c r="P175" s="224" t="s">
        <v>605</v>
      </c>
      <c r="Q175" s="99" t="s">
        <v>494</v>
      </c>
      <c r="R175" s="43" t="s">
        <v>298</v>
      </c>
    </row>
    <row r="176" spans="1:18" x14ac:dyDescent="0.15">
      <c r="A176" s="204" t="s">
        <v>183</v>
      </c>
      <c r="B176" s="109">
        <v>15</v>
      </c>
      <c r="C176" s="29" t="str">
        <f t="shared" si="2"/>
        <v>San Antonio</v>
      </c>
      <c r="D176" s="60"/>
      <c r="I176" s="56"/>
      <c r="J176" s="56"/>
      <c r="K176" s="213"/>
      <c r="L176" s="213"/>
      <c r="N176" s="60"/>
      <c r="P176" s="226" t="s">
        <v>430</v>
      </c>
      <c r="Q176" s="157" t="s">
        <v>500</v>
      </c>
      <c r="R176" s="43" t="s">
        <v>103</v>
      </c>
    </row>
    <row r="177" spans="1:18" x14ac:dyDescent="0.15">
      <c r="A177" s="204" t="s">
        <v>204</v>
      </c>
      <c r="B177" s="109">
        <v>7</v>
      </c>
      <c r="C177" s="29" t="str">
        <f t="shared" si="2"/>
        <v>San Angelo</v>
      </c>
      <c r="D177" s="60"/>
      <c r="I177" s="56"/>
      <c r="J177" s="56"/>
      <c r="K177" s="213"/>
      <c r="L177" s="213"/>
      <c r="N177" s="60"/>
      <c r="P177" s="81" t="s">
        <v>177</v>
      </c>
      <c r="Q177" s="51" t="s">
        <v>131</v>
      </c>
      <c r="R177" s="43" t="s">
        <v>480</v>
      </c>
    </row>
    <row r="178" spans="1:18" x14ac:dyDescent="0.15">
      <c r="A178" s="204" t="s">
        <v>38</v>
      </c>
      <c r="B178" s="109">
        <v>22</v>
      </c>
      <c r="C178" s="29" t="str">
        <f t="shared" si="2"/>
        <v>Laredo</v>
      </c>
      <c r="D178" s="60"/>
      <c r="I178" s="56"/>
      <c r="J178" s="56"/>
      <c r="K178" s="213"/>
      <c r="L178" s="213"/>
      <c r="N178" s="60"/>
      <c r="P178" s="126" t="s">
        <v>51</v>
      </c>
      <c r="Q178" s="181" t="s">
        <v>594</v>
      </c>
      <c r="R178" s="43" t="s">
        <v>118</v>
      </c>
    </row>
    <row r="179" spans="1:18" x14ac:dyDescent="0.15">
      <c r="A179" s="127" t="s">
        <v>392</v>
      </c>
      <c r="B179" s="109">
        <v>15</v>
      </c>
      <c r="C179" s="29" t="str">
        <f t="shared" si="2"/>
        <v>San Antonio</v>
      </c>
      <c r="D179" s="60"/>
      <c r="I179" s="56"/>
      <c r="J179" s="56"/>
      <c r="K179" s="213"/>
      <c r="L179" s="213"/>
      <c r="N179" s="60"/>
      <c r="P179" s="226" t="s">
        <v>139</v>
      </c>
      <c r="Q179" s="51" t="s">
        <v>266</v>
      </c>
      <c r="R179" s="43" t="s">
        <v>163</v>
      </c>
    </row>
    <row r="180" spans="1:18" x14ac:dyDescent="0.15">
      <c r="A180" s="204" t="s">
        <v>252</v>
      </c>
      <c r="B180" s="109">
        <v>12</v>
      </c>
      <c r="C180" s="29" t="str">
        <f t="shared" si="2"/>
        <v>Houston</v>
      </c>
      <c r="D180" s="60"/>
      <c r="I180" s="56"/>
      <c r="J180" s="56"/>
      <c r="K180" s="213"/>
      <c r="L180" s="213"/>
      <c r="N180" s="60"/>
      <c r="P180" s="81" t="s">
        <v>283</v>
      </c>
      <c r="Q180" s="51" t="s">
        <v>266</v>
      </c>
      <c r="R180" s="43" t="s">
        <v>603</v>
      </c>
    </row>
    <row r="181" spans="1:18" x14ac:dyDescent="0.15">
      <c r="A181" s="204" t="s">
        <v>405</v>
      </c>
      <c r="B181" s="109">
        <v>15</v>
      </c>
      <c r="C181" s="29" t="str">
        <f t="shared" si="2"/>
        <v>San Antonio</v>
      </c>
      <c r="D181" s="60"/>
      <c r="I181" s="56"/>
      <c r="J181" s="56"/>
      <c r="K181" s="213"/>
      <c r="L181" s="213"/>
      <c r="N181" s="60"/>
      <c r="P181" s="81" t="s">
        <v>160</v>
      </c>
      <c r="Q181" s="51" t="s">
        <v>266</v>
      </c>
      <c r="R181" s="43" t="s">
        <v>29</v>
      </c>
    </row>
    <row r="182" spans="1:18" x14ac:dyDescent="0.15">
      <c r="A182" s="204" t="s">
        <v>271</v>
      </c>
      <c r="B182" s="109">
        <v>11</v>
      </c>
      <c r="C182" s="29" t="str">
        <f t="shared" si="2"/>
        <v>Lufkin</v>
      </c>
      <c r="D182" s="60"/>
      <c r="I182" s="56"/>
      <c r="J182" s="56"/>
      <c r="K182" s="213"/>
      <c r="L182" s="213"/>
      <c r="N182" s="60"/>
      <c r="P182" s="81" t="s">
        <v>543</v>
      </c>
      <c r="Q182" s="157" t="s">
        <v>622</v>
      </c>
      <c r="R182" s="43" t="s">
        <v>576</v>
      </c>
    </row>
    <row r="183" spans="1:18" x14ac:dyDescent="0.15">
      <c r="A183" s="204" t="s">
        <v>309</v>
      </c>
      <c r="B183" s="109">
        <v>18</v>
      </c>
      <c r="C183" s="29" t="str">
        <f t="shared" si="2"/>
        <v>Dallas</v>
      </c>
      <c r="D183" s="60"/>
      <c r="I183" s="56"/>
      <c r="J183" s="56"/>
      <c r="K183" s="213"/>
      <c r="L183" s="213"/>
      <c r="N183" s="60"/>
      <c r="P183" s="81" t="s">
        <v>357</v>
      </c>
      <c r="Q183" s="157" t="s">
        <v>123</v>
      </c>
      <c r="R183" s="43" t="s">
        <v>541</v>
      </c>
    </row>
    <row r="184" spans="1:18" x14ac:dyDescent="0.15">
      <c r="A184" s="204" t="s">
        <v>20</v>
      </c>
      <c r="B184" s="109">
        <v>6</v>
      </c>
      <c r="C184" s="29" t="str">
        <f t="shared" si="2"/>
        <v>Odessa</v>
      </c>
      <c r="D184" s="60"/>
      <c r="I184" s="56"/>
      <c r="J184" s="56"/>
      <c r="K184" s="213"/>
      <c r="L184" s="213"/>
      <c r="N184" s="60"/>
      <c r="P184" s="224" t="s">
        <v>340</v>
      </c>
      <c r="Q184" s="51" t="s">
        <v>500</v>
      </c>
      <c r="R184" s="43" t="s">
        <v>499</v>
      </c>
    </row>
    <row r="185" spans="1:18" x14ac:dyDescent="0.15">
      <c r="A185" s="204" t="s">
        <v>607</v>
      </c>
      <c r="B185" s="109">
        <v>18</v>
      </c>
      <c r="C185" s="29" t="str">
        <f t="shared" si="2"/>
        <v>Dallas</v>
      </c>
      <c r="D185" s="60"/>
      <c r="I185" s="56"/>
      <c r="J185" s="56"/>
      <c r="K185" s="213"/>
      <c r="L185" s="213"/>
      <c r="N185" s="60"/>
      <c r="P185" s="143" t="s">
        <v>135</v>
      </c>
      <c r="Q185" s="51" t="s">
        <v>594</v>
      </c>
      <c r="R185" s="43" t="s">
        <v>320</v>
      </c>
    </row>
    <row r="186" spans="1:18" x14ac:dyDescent="0.15">
      <c r="A186" s="204" t="s">
        <v>250</v>
      </c>
      <c r="B186" s="109">
        <v>5</v>
      </c>
      <c r="C186" s="29" t="str">
        <f t="shared" si="2"/>
        <v>Lubbock</v>
      </c>
      <c r="D186" s="60"/>
      <c r="I186" s="56"/>
      <c r="J186" s="56"/>
      <c r="K186" s="213"/>
      <c r="L186" s="213"/>
      <c r="N186" s="60"/>
      <c r="P186" s="226" t="s">
        <v>219</v>
      </c>
      <c r="Q186" s="51" t="s">
        <v>267</v>
      </c>
      <c r="R186" s="43" t="s">
        <v>172</v>
      </c>
    </row>
    <row r="187" spans="1:18" x14ac:dyDescent="0.15">
      <c r="A187" s="204" t="s">
        <v>495</v>
      </c>
      <c r="B187" s="109">
        <v>5</v>
      </c>
      <c r="C187" s="29" t="str">
        <f t="shared" si="2"/>
        <v>Lubbock</v>
      </c>
      <c r="D187" s="60"/>
      <c r="I187" s="56"/>
      <c r="J187" s="56"/>
      <c r="K187" s="213"/>
      <c r="L187" s="213"/>
      <c r="N187" s="60"/>
      <c r="P187" s="81" t="s">
        <v>338</v>
      </c>
      <c r="Q187" s="206" t="s">
        <v>294</v>
      </c>
      <c r="R187" s="43" t="s">
        <v>491</v>
      </c>
    </row>
    <row r="188" spans="1:18" x14ac:dyDescent="0.15">
      <c r="A188" s="204" t="s">
        <v>420</v>
      </c>
      <c r="B188" s="109">
        <v>15</v>
      </c>
      <c r="C188" s="29" t="str">
        <f t="shared" si="2"/>
        <v>San Antonio</v>
      </c>
      <c r="D188" s="60"/>
      <c r="I188" s="56"/>
      <c r="J188" s="56"/>
      <c r="K188" s="213"/>
      <c r="L188" s="213"/>
      <c r="N188" s="60"/>
      <c r="P188" s="81" t="s">
        <v>428</v>
      </c>
      <c r="Q188" s="51" t="s">
        <v>267</v>
      </c>
      <c r="R188" s="43" t="s">
        <v>372</v>
      </c>
    </row>
    <row r="189" spans="1:18" x14ac:dyDescent="0.15">
      <c r="A189" s="204" t="s">
        <v>430</v>
      </c>
      <c r="B189" s="109">
        <v>25</v>
      </c>
      <c r="C189" s="29" t="str">
        <f t="shared" si="2"/>
        <v>Childress</v>
      </c>
      <c r="D189" s="60"/>
      <c r="I189" s="56"/>
      <c r="J189" s="56"/>
      <c r="K189" s="213"/>
      <c r="L189" s="213"/>
      <c r="N189" s="60"/>
      <c r="P189" s="81" t="s">
        <v>348</v>
      </c>
      <c r="Q189" s="51" t="s">
        <v>267</v>
      </c>
      <c r="R189" s="43" t="s">
        <v>565</v>
      </c>
    </row>
    <row r="190" spans="1:18" x14ac:dyDescent="0.15">
      <c r="A190" s="204" t="s">
        <v>177</v>
      </c>
      <c r="B190" s="109">
        <v>6</v>
      </c>
      <c r="C190" s="29" t="str">
        <f t="shared" si="2"/>
        <v>Odessa</v>
      </c>
      <c r="D190" s="60"/>
      <c r="I190" s="56"/>
      <c r="J190" s="56"/>
      <c r="K190" s="213"/>
      <c r="L190" s="213"/>
      <c r="N190" s="60"/>
      <c r="P190" s="81" t="s">
        <v>366</v>
      </c>
      <c r="Q190" s="157" t="s">
        <v>123</v>
      </c>
      <c r="R190" s="43" t="s">
        <v>107</v>
      </c>
    </row>
    <row r="191" spans="1:18" x14ac:dyDescent="0.15">
      <c r="A191" s="204" t="s">
        <v>139</v>
      </c>
      <c r="B191" s="109">
        <v>7</v>
      </c>
      <c r="C191" s="29" t="str">
        <f t="shared" si="2"/>
        <v>San Angelo</v>
      </c>
      <c r="D191" s="60"/>
      <c r="I191" s="56"/>
      <c r="J191" s="56"/>
      <c r="K191" s="213"/>
      <c r="L191" s="213"/>
      <c r="N191" s="60"/>
      <c r="P191" s="81" t="s">
        <v>414</v>
      </c>
      <c r="Q191" s="157" t="s">
        <v>123</v>
      </c>
      <c r="R191" s="43" t="s">
        <v>316</v>
      </c>
    </row>
    <row r="192" spans="1:18" x14ac:dyDescent="0.15">
      <c r="A192" s="204" t="s">
        <v>283</v>
      </c>
      <c r="B192" s="109">
        <v>7</v>
      </c>
      <c r="C192" s="29" t="str">
        <f t="shared" si="2"/>
        <v>San Angelo</v>
      </c>
      <c r="D192" s="60"/>
      <c r="I192" s="56"/>
      <c r="J192" s="56"/>
      <c r="K192" s="213"/>
      <c r="L192" s="213"/>
      <c r="N192" s="60"/>
      <c r="P192" s="81" t="s">
        <v>619</v>
      </c>
      <c r="Q192" s="157" t="s">
        <v>123</v>
      </c>
      <c r="R192" s="43" t="s">
        <v>606</v>
      </c>
    </row>
    <row r="193" spans="1:18" x14ac:dyDescent="0.15">
      <c r="A193" s="204" t="s">
        <v>160</v>
      </c>
      <c r="B193" s="109">
        <v>7</v>
      </c>
      <c r="C193" s="29" t="str">
        <f t="shared" si="2"/>
        <v>San Angelo</v>
      </c>
      <c r="D193" s="60"/>
      <c r="I193" s="56"/>
      <c r="J193" s="56"/>
      <c r="K193" s="213"/>
      <c r="L193" s="213"/>
      <c r="N193" s="60"/>
      <c r="P193" s="81" t="s">
        <v>477</v>
      </c>
      <c r="Q193" s="51" t="s">
        <v>47</v>
      </c>
      <c r="R193" s="43" t="s">
        <v>56</v>
      </c>
    </row>
    <row r="194" spans="1:18" x14ac:dyDescent="0.15">
      <c r="A194" s="204" t="s">
        <v>543</v>
      </c>
      <c r="B194" s="109">
        <v>21</v>
      </c>
      <c r="C194" s="29" t="str">
        <f t="shared" si="2"/>
        <v>Pharr</v>
      </c>
      <c r="D194" s="60"/>
      <c r="I194" s="56"/>
      <c r="J194" s="56"/>
      <c r="K194" s="213"/>
      <c r="L194" s="213"/>
      <c r="N194" s="60"/>
      <c r="P194" s="81" t="s">
        <v>95</v>
      </c>
      <c r="Q194" s="157" t="s">
        <v>488</v>
      </c>
      <c r="R194" s="43" t="s">
        <v>443</v>
      </c>
    </row>
    <row r="195" spans="1:18" x14ac:dyDescent="0.15">
      <c r="A195" s="204" t="s">
        <v>357</v>
      </c>
      <c r="B195" s="109">
        <v>15</v>
      </c>
      <c r="C195" s="29" t="str">
        <f t="shared" si="2"/>
        <v>San Antonio</v>
      </c>
      <c r="D195" s="60"/>
      <c r="I195" s="56"/>
      <c r="J195" s="56"/>
      <c r="K195" s="213"/>
      <c r="L195" s="213"/>
      <c r="N195" s="60"/>
      <c r="P195" s="224" t="s">
        <v>67</v>
      </c>
      <c r="Q195" s="99" t="s">
        <v>335</v>
      </c>
      <c r="R195" s="43" t="s">
        <v>39</v>
      </c>
    </row>
    <row r="196" spans="1:18" ht="26" x14ac:dyDescent="0.15">
      <c r="A196" s="204" t="s">
        <v>219</v>
      </c>
      <c r="B196" s="109">
        <v>10</v>
      </c>
      <c r="C196" s="29" t="str">
        <f t="shared" si="2"/>
        <v>Tyler</v>
      </c>
      <c r="D196" s="60"/>
      <c r="I196" s="56"/>
      <c r="J196" s="56"/>
      <c r="K196" s="213"/>
      <c r="L196" s="213"/>
      <c r="N196" s="60"/>
      <c r="P196" s="68" t="s">
        <v>180</v>
      </c>
      <c r="Q196" s="99" t="s">
        <v>335</v>
      </c>
      <c r="R196" s="43" t="s">
        <v>25</v>
      </c>
    </row>
    <row r="197" spans="1:18" x14ac:dyDescent="0.15">
      <c r="A197" s="204" t="s">
        <v>338</v>
      </c>
      <c r="B197" s="109">
        <v>19</v>
      </c>
      <c r="C197" s="29" t="str">
        <f t="shared" si="2"/>
        <v>Atlanta</v>
      </c>
      <c r="D197" s="60"/>
      <c r="I197" s="56"/>
      <c r="J197" s="56"/>
      <c r="K197" s="213"/>
      <c r="L197" s="213"/>
      <c r="N197" s="60"/>
      <c r="P197" s="81" t="s">
        <v>382</v>
      </c>
      <c r="Q197" s="157" t="s">
        <v>356</v>
      </c>
      <c r="R197" s="43" t="s">
        <v>129</v>
      </c>
    </row>
    <row r="198" spans="1:18" x14ac:dyDescent="0.15">
      <c r="A198" s="204" t="s">
        <v>428</v>
      </c>
      <c r="B198" s="109">
        <v>10</v>
      </c>
      <c r="C198" s="29" t="str">
        <f t="shared" si="2"/>
        <v>Tyler</v>
      </c>
      <c r="D198" s="60"/>
      <c r="I198" s="56"/>
      <c r="J198" s="56"/>
      <c r="K198" s="213"/>
      <c r="L198" s="213"/>
      <c r="N198" s="60"/>
      <c r="P198" s="81" t="s">
        <v>511</v>
      </c>
      <c r="Q198" s="206" t="s">
        <v>294</v>
      </c>
      <c r="R198" s="43" t="s">
        <v>58</v>
      </c>
    </row>
    <row r="199" spans="1:18" x14ac:dyDescent="0.15">
      <c r="A199" s="204" t="s">
        <v>348</v>
      </c>
      <c r="B199" s="109">
        <v>10</v>
      </c>
      <c r="C199" s="29" t="str">
        <f t="shared" si="2"/>
        <v>Tyler</v>
      </c>
      <c r="D199" s="60"/>
      <c r="I199" s="56"/>
      <c r="J199" s="56"/>
      <c r="K199" s="213"/>
      <c r="L199" s="213"/>
      <c r="N199" s="60"/>
      <c r="P199" s="81" t="s">
        <v>336</v>
      </c>
      <c r="Q199" s="51" t="s">
        <v>47</v>
      </c>
      <c r="R199" s="43" t="s">
        <v>248</v>
      </c>
    </row>
    <row r="200" spans="1:18" x14ac:dyDescent="0.15">
      <c r="A200" s="204" t="s">
        <v>366</v>
      </c>
      <c r="B200" s="109">
        <v>15</v>
      </c>
      <c r="C200" s="29" t="str">
        <f t="shared" si="2"/>
        <v>San Antonio</v>
      </c>
      <c r="D200" s="60"/>
      <c r="I200" s="56"/>
      <c r="J200" s="56"/>
      <c r="K200" s="213"/>
      <c r="L200" s="213"/>
      <c r="N200" s="60"/>
      <c r="P200" s="81" t="s">
        <v>456</v>
      </c>
      <c r="Q200" s="157" t="s">
        <v>54</v>
      </c>
      <c r="R200" s="43" t="s">
        <v>352</v>
      </c>
    </row>
    <row r="201" spans="1:18" x14ac:dyDescent="0.15">
      <c r="A201" s="204" t="s">
        <v>414</v>
      </c>
      <c r="B201" s="109">
        <v>15</v>
      </c>
      <c r="C201" s="29" t="str">
        <f t="shared" si="2"/>
        <v>San Antonio</v>
      </c>
      <c r="D201" s="60"/>
      <c r="I201" s="56"/>
      <c r="J201" s="56"/>
      <c r="K201" s="213"/>
      <c r="L201" s="213"/>
      <c r="N201" s="60"/>
      <c r="P201" s="81" t="s">
        <v>513</v>
      </c>
      <c r="Q201" s="51" t="s">
        <v>47</v>
      </c>
      <c r="R201" s="43" t="s">
        <v>461</v>
      </c>
    </row>
    <row r="202" spans="1:18" x14ac:dyDescent="0.15">
      <c r="A202" s="204" t="s">
        <v>619</v>
      </c>
      <c r="B202" s="109">
        <v>15</v>
      </c>
      <c r="C202" s="29" t="str">
        <f t="shared" si="2"/>
        <v>San Antonio</v>
      </c>
      <c r="D202" s="60"/>
      <c r="I202" s="56"/>
      <c r="J202" s="56"/>
      <c r="K202" s="213"/>
      <c r="L202" s="213"/>
      <c r="N202" s="60"/>
      <c r="P202" s="113" t="s">
        <v>154</v>
      </c>
      <c r="Q202" s="99" t="s">
        <v>335</v>
      </c>
      <c r="R202" s="43" t="s">
        <v>339</v>
      </c>
    </row>
    <row r="203" spans="1:18" x14ac:dyDescent="0.15">
      <c r="A203" s="204" t="s">
        <v>477</v>
      </c>
      <c r="B203" s="33">
        <v>8</v>
      </c>
      <c r="C203" s="29" t="str">
        <f t="shared" si="2"/>
        <v>Abilene</v>
      </c>
      <c r="D203" s="60"/>
      <c r="I203" s="56"/>
      <c r="J203" s="56"/>
      <c r="K203" s="213"/>
      <c r="L203" s="213"/>
      <c r="N203" s="60"/>
      <c r="P203" s="143" t="s">
        <v>312</v>
      </c>
      <c r="Q203" s="99" t="s">
        <v>356</v>
      </c>
      <c r="R203" s="43" t="s">
        <v>573</v>
      </c>
    </row>
    <row r="204" spans="1:18" x14ac:dyDescent="0.15">
      <c r="A204" s="204" t="s">
        <v>95</v>
      </c>
      <c r="B204" s="109">
        <v>18</v>
      </c>
      <c r="C204" s="29" t="str">
        <f t="shared" si="2"/>
        <v>Dallas</v>
      </c>
      <c r="D204" s="60"/>
      <c r="I204" s="56"/>
      <c r="J204" s="56"/>
      <c r="K204" s="213"/>
      <c r="L204" s="213"/>
      <c r="N204" s="60"/>
      <c r="P204" s="143" t="s">
        <v>628</v>
      </c>
      <c r="Q204" s="99" t="s">
        <v>191</v>
      </c>
      <c r="R204" s="43" t="s">
        <v>349</v>
      </c>
    </row>
    <row r="205" spans="1:18" x14ac:dyDescent="0.15">
      <c r="A205" s="204" t="s">
        <v>382</v>
      </c>
      <c r="B205" s="109">
        <v>20</v>
      </c>
      <c r="C205" s="29" t="str">
        <f t="shared" si="2"/>
        <v>Beaumont</v>
      </c>
      <c r="D205" s="60"/>
      <c r="I205" s="56"/>
      <c r="J205" s="56"/>
      <c r="K205" s="213"/>
      <c r="L205" s="213"/>
      <c r="N205" s="60"/>
      <c r="P205" s="81" t="s">
        <v>113</v>
      </c>
      <c r="Q205" s="157" t="s">
        <v>571</v>
      </c>
      <c r="R205" s="43" t="s">
        <v>598</v>
      </c>
    </row>
    <row r="206" spans="1:18" x14ac:dyDescent="0.15">
      <c r="A206" s="204" t="s">
        <v>511</v>
      </c>
      <c r="B206" s="109">
        <v>19</v>
      </c>
      <c r="C206" s="29" t="str">
        <f t="shared" si="2"/>
        <v>Atlanta</v>
      </c>
      <c r="D206" s="60"/>
      <c r="I206" s="56"/>
      <c r="J206" s="56"/>
      <c r="K206" s="213"/>
      <c r="L206" s="213"/>
      <c r="N206" s="60"/>
      <c r="P206" s="81" t="s">
        <v>200</v>
      </c>
      <c r="Q206" s="157" t="s">
        <v>622</v>
      </c>
      <c r="R206" s="43" t="s">
        <v>153</v>
      </c>
    </row>
    <row r="207" spans="1:18" x14ac:dyDescent="0.15">
      <c r="A207" s="204" t="s">
        <v>336</v>
      </c>
      <c r="B207" s="33">
        <v>8</v>
      </c>
      <c r="C207" s="29" t="str">
        <f t="shared" si="2"/>
        <v>Abilene</v>
      </c>
      <c r="D207" s="60"/>
      <c r="I207" s="56"/>
      <c r="J207" s="56"/>
      <c r="K207" s="213"/>
      <c r="L207" s="213"/>
      <c r="N207" s="60"/>
      <c r="P207" s="143" t="s">
        <v>530</v>
      </c>
      <c r="Q207" s="99" t="s">
        <v>488</v>
      </c>
      <c r="R207" s="43" t="s">
        <v>394</v>
      </c>
    </row>
    <row r="208" spans="1:18" x14ac:dyDescent="0.15">
      <c r="A208" s="204" t="s">
        <v>456</v>
      </c>
      <c r="B208" s="109">
        <v>12</v>
      </c>
      <c r="C208" s="29" t="str">
        <f t="shared" si="2"/>
        <v>Houston</v>
      </c>
      <c r="D208" s="60"/>
      <c r="I208" s="56"/>
      <c r="J208" s="56"/>
      <c r="K208" s="213"/>
      <c r="L208" s="213"/>
      <c r="N208" s="60"/>
      <c r="P208" s="81" t="s">
        <v>578</v>
      </c>
      <c r="Q208" s="51" t="s">
        <v>267</v>
      </c>
      <c r="R208" s="43" t="s">
        <v>441</v>
      </c>
    </row>
    <row r="209" spans="1:18" x14ac:dyDescent="0.15">
      <c r="A209" s="204" t="s">
        <v>513</v>
      </c>
      <c r="B209" s="33">
        <v>8</v>
      </c>
      <c r="C209" s="29" t="str">
        <f t="shared" si="2"/>
        <v>Abilene</v>
      </c>
      <c r="D209" s="60"/>
      <c r="I209" s="56"/>
      <c r="J209" s="56"/>
      <c r="K209" s="213"/>
      <c r="L209" s="213"/>
      <c r="N209" s="60"/>
      <c r="P209" s="81" t="s">
        <v>18</v>
      </c>
      <c r="Q209" s="157" t="s">
        <v>123</v>
      </c>
      <c r="R209" s="43" t="s">
        <v>435</v>
      </c>
    </row>
    <row r="210" spans="1:18" x14ac:dyDescent="0.15">
      <c r="A210" s="204" t="s">
        <v>113</v>
      </c>
      <c r="B210" s="109">
        <v>22</v>
      </c>
      <c r="C210" s="29" t="str">
        <f t="shared" si="2"/>
        <v>Laredo</v>
      </c>
      <c r="D210" s="60"/>
      <c r="I210" s="56"/>
      <c r="J210" s="56"/>
      <c r="K210" s="213"/>
      <c r="L210" s="213"/>
      <c r="N210" s="60"/>
      <c r="P210" s="81" t="s">
        <v>164</v>
      </c>
      <c r="Q210" s="51" t="s">
        <v>131</v>
      </c>
      <c r="R210" s="43" t="s">
        <v>238</v>
      </c>
    </row>
    <row r="211" spans="1:18" x14ac:dyDescent="0.15">
      <c r="A211" s="204" t="s">
        <v>200</v>
      </c>
      <c r="B211" s="109">
        <v>21</v>
      </c>
      <c r="C211" s="29" t="str">
        <f t="shared" si="2"/>
        <v>Pharr</v>
      </c>
      <c r="D211" s="60"/>
      <c r="I211" s="56"/>
      <c r="J211" s="56"/>
      <c r="K211" s="213"/>
      <c r="L211" s="213"/>
      <c r="N211" s="60"/>
      <c r="P211" s="81" t="s">
        <v>419</v>
      </c>
      <c r="Q211" s="157" t="s">
        <v>123</v>
      </c>
      <c r="R211" s="43" t="s">
        <v>626</v>
      </c>
    </row>
    <row r="212" spans="1:18" x14ac:dyDescent="0.15">
      <c r="A212" s="204" t="s">
        <v>578</v>
      </c>
      <c r="B212" s="109">
        <v>10</v>
      </c>
      <c r="C212" s="29" t="str">
        <f t="shared" si="2"/>
        <v>Tyler</v>
      </c>
      <c r="D212" s="60"/>
      <c r="I212" s="56"/>
      <c r="J212" s="56"/>
      <c r="K212" s="213"/>
      <c r="L212" s="213"/>
      <c r="N212" s="60"/>
      <c r="P212" s="81" t="s">
        <v>512</v>
      </c>
      <c r="Q212" s="51" t="s">
        <v>266</v>
      </c>
      <c r="R212" s="43" t="s">
        <v>228</v>
      </c>
    </row>
    <row r="213" spans="1:18" x14ac:dyDescent="0.15">
      <c r="A213" s="204" t="s">
        <v>18</v>
      </c>
      <c r="B213" s="109">
        <v>15</v>
      </c>
      <c r="C213" s="29" t="str">
        <f t="shared" si="2"/>
        <v>San Antonio</v>
      </c>
      <c r="D213" s="60"/>
      <c r="I213" s="56"/>
      <c r="J213" s="56"/>
      <c r="K213" s="213"/>
      <c r="L213" s="213"/>
      <c r="N213" s="60"/>
      <c r="P213" s="43" t="s">
        <v>617</v>
      </c>
      <c r="Q213" s="181" t="s">
        <v>344</v>
      </c>
      <c r="R213" s="43" t="s">
        <v>508</v>
      </c>
    </row>
    <row r="214" spans="1:18" x14ac:dyDescent="0.15">
      <c r="A214" s="204" t="s">
        <v>164</v>
      </c>
      <c r="B214" s="109">
        <v>6</v>
      </c>
      <c r="C214" s="29" t="str">
        <f t="shared" si="2"/>
        <v>Odessa</v>
      </c>
      <c r="D214" s="60"/>
      <c r="I214" s="56"/>
      <c r="J214" s="56"/>
      <c r="K214" s="213"/>
      <c r="L214" s="213"/>
      <c r="N214" s="60"/>
      <c r="P214" s="1" t="s">
        <v>300</v>
      </c>
      <c r="Q214" s="181" t="s">
        <v>344</v>
      </c>
      <c r="R214" s="43" t="s">
        <v>22</v>
      </c>
    </row>
    <row r="215" spans="1:18" x14ac:dyDescent="0.15">
      <c r="A215" s="204" t="s">
        <v>419</v>
      </c>
      <c r="B215" s="109">
        <v>15</v>
      </c>
      <c r="C215" s="29" t="str">
        <f t="shared" si="2"/>
        <v>San Antonio</v>
      </c>
      <c r="D215" s="60"/>
      <c r="I215" s="56"/>
      <c r="J215" s="56"/>
      <c r="K215" s="213"/>
      <c r="L215" s="213"/>
      <c r="N215" s="60"/>
      <c r="P215" s="81" t="s">
        <v>585</v>
      </c>
      <c r="Q215" s="51" t="s">
        <v>494</v>
      </c>
      <c r="R215" s="43" t="s">
        <v>35</v>
      </c>
    </row>
    <row r="216" spans="1:18" x14ac:dyDescent="0.15">
      <c r="A216" s="204" t="s">
        <v>512</v>
      </c>
      <c r="B216" s="109">
        <v>7</v>
      </c>
      <c r="C216" s="29" t="str">
        <f t="shared" si="2"/>
        <v>San Angelo</v>
      </c>
      <c r="D216" s="60"/>
      <c r="I216" s="56"/>
      <c r="J216" s="56"/>
      <c r="K216" s="213"/>
      <c r="L216" s="213"/>
      <c r="N216" s="60"/>
      <c r="P216" s="81" t="s">
        <v>121</v>
      </c>
      <c r="Q216" s="51" t="s">
        <v>131</v>
      </c>
      <c r="R216" s="43" t="s">
        <v>548</v>
      </c>
    </row>
    <row r="217" spans="1:18" x14ac:dyDescent="0.15">
      <c r="A217" s="204" t="s">
        <v>5</v>
      </c>
      <c r="B217" s="109">
        <v>24</v>
      </c>
      <c r="C217" s="29" t="str">
        <f t="shared" si="2"/>
        <v>El Paso</v>
      </c>
      <c r="D217" s="60"/>
      <c r="I217" s="56"/>
      <c r="J217" s="56"/>
      <c r="K217" s="213"/>
      <c r="L217" s="213"/>
      <c r="N217" s="60"/>
      <c r="P217" s="81" t="s">
        <v>472</v>
      </c>
      <c r="Q217" s="206" t="s">
        <v>294</v>
      </c>
      <c r="R217" s="43" t="s">
        <v>497</v>
      </c>
    </row>
    <row r="218" spans="1:18" x14ac:dyDescent="0.15">
      <c r="A218" s="204" t="s">
        <v>585</v>
      </c>
      <c r="B218" s="109">
        <v>2</v>
      </c>
      <c r="C218" s="29" t="str">
        <f t="shared" si="2"/>
        <v>Fort Worth</v>
      </c>
      <c r="D218" s="60"/>
      <c r="I218" s="56"/>
      <c r="J218" s="56"/>
      <c r="K218" s="213"/>
      <c r="L218" s="213"/>
      <c r="N218" s="60"/>
      <c r="P218" s="81" t="s">
        <v>151</v>
      </c>
      <c r="Q218" s="206" t="s">
        <v>294</v>
      </c>
      <c r="R218" s="43" t="s">
        <v>557</v>
      </c>
    </row>
    <row r="219" spans="1:18" x14ac:dyDescent="0.15">
      <c r="A219" s="204" t="s">
        <v>121</v>
      </c>
      <c r="B219" s="109">
        <v>6</v>
      </c>
      <c r="C219" s="29" t="str">
        <f t="shared" si="2"/>
        <v>Odessa</v>
      </c>
      <c r="D219" s="60"/>
      <c r="I219" s="56"/>
      <c r="J219" s="56"/>
      <c r="K219" s="213"/>
      <c r="L219" s="213"/>
      <c r="N219" s="60"/>
      <c r="P219" s="113" t="s">
        <v>402</v>
      </c>
      <c r="Q219" s="212" t="s">
        <v>294</v>
      </c>
      <c r="R219" s="43" t="s">
        <v>97</v>
      </c>
    </row>
    <row r="220" spans="1:18" x14ac:dyDescent="0.15">
      <c r="A220" s="204" t="s">
        <v>472</v>
      </c>
      <c r="B220" s="109">
        <v>19</v>
      </c>
      <c r="C220" s="29" t="str">
        <f t="shared" si="2"/>
        <v>Atlanta</v>
      </c>
      <c r="D220" s="60"/>
      <c r="I220" s="56"/>
      <c r="J220" s="56"/>
      <c r="K220" s="213"/>
      <c r="L220" s="213"/>
      <c r="N220" s="60"/>
      <c r="P220" s="113" t="s">
        <v>453</v>
      </c>
      <c r="Q220" s="212" t="s">
        <v>54</v>
      </c>
      <c r="R220" s="43" t="s">
        <v>296</v>
      </c>
    </row>
    <row r="221" spans="1:18" x14ac:dyDescent="0.15">
      <c r="A221" s="204" t="s">
        <v>151</v>
      </c>
      <c r="B221" s="109">
        <v>19</v>
      </c>
      <c r="C221" s="29" t="str">
        <f t="shared" si="2"/>
        <v>Atlanta</v>
      </c>
      <c r="D221" s="60"/>
      <c r="I221" s="56"/>
      <c r="J221" s="56"/>
      <c r="K221" s="213"/>
      <c r="L221" s="213"/>
      <c r="N221" s="60"/>
      <c r="P221" s="143" t="s">
        <v>66</v>
      </c>
      <c r="Q221" s="212" t="s">
        <v>335</v>
      </c>
      <c r="R221" s="43" t="s">
        <v>589</v>
      </c>
    </row>
    <row r="222" spans="1:18" x14ac:dyDescent="0.15">
      <c r="A222" s="204" t="s">
        <v>264</v>
      </c>
      <c r="B222" s="109">
        <v>24</v>
      </c>
      <c r="C222" s="29" t="str">
        <f t="shared" si="2"/>
        <v>El Paso</v>
      </c>
      <c r="D222" s="60"/>
      <c r="I222" s="56"/>
      <c r="J222" s="56"/>
      <c r="K222" s="213"/>
      <c r="L222" s="213"/>
      <c r="N222" s="60"/>
      <c r="P222" s="143" t="s">
        <v>278</v>
      </c>
      <c r="Q222" s="212" t="s">
        <v>494</v>
      </c>
      <c r="R222" s="43" t="s">
        <v>168</v>
      </c>
    </row>
    <row r="223" spans="1:18" x14ac:dyDescent="0.15">
      <c r="A223" s="204" t="s">
        <v>627</v>
      </c>
      <c r="B223" s="109">
        <v>24</v>
      </c>
      <c r="C223" s="29" t="str">
        <f t="shared" si="2"/>
        <v>El Paso</v>
      </c>
      <c r="D223" s="60"/>
      <c r="I223" s="56"/>
      <c r="J223" s="56"/>
      <c r="K223" s="213"/>
      <c r="L223" s="213"/>
      <c r="N223" s="60"/>
      <c r="P223" s="168" t="s">
        <v>295</v>
      </c>
      <c r="Q223" s="212" t="s">
        <v>54</v>
      </c>
      <c r="R223" s="43" t="s">
        <v>365</v>
      </c>
    </row>
    <row r="224" spans="1:18" x14ac:dyDescent="0.15">
      <c r="A224" s="204" t="s">
        <v>325</v>
      </c>
      <c r="B224" s="109">
        <v>2</v>
      </c>
      <c r="C224" s="29" t="str">
        <f t="shared" si="2"/>
        <v>Fort Worth</v>
      </c>
      <c r="D224" s="60"/>
      <c r="I224" s="56"/>
      <c r="J224" s="56"/>
      <c r="K224" s="213"/>
      <c r="L224" s="213"/>
      <c r="N224" s="60"/>
      <c r="P224" s="81" t="s">
        <v>264</v>
      </c>
      <c r="Q224" s="157" t="s">
        <v>344</v>
      </c>
      <c r="R224" s="43" t="s">
        <v>28</v>
      </c>
    </row>
    <row r="225" spans="1:18" x14ac:dyDescent="0.15">
      <c r="A225" s="204" t="s">
        <v>117</v>
      </c>
      <c r="B225" s="109">
        <v>18</v>
      </c>
      <c r="C225" s="29" t="str">
        <f t="shared" si="2"/>
        <v>Dallas</v>
      </c>
      <c r="D225" s="60"/>
      <c r="I225" s="56"/>
      <c r="J225" s="56"/>
      <c r="K225" s="213"/>
      <c r="L225" s="213"/>
      <c r="N225" s="60"/>
      <c r="P225" s="143" t="s">
        <v>452</v>
      </c>
      <c r="Q225" s="99" t="s">
        <v>622</v>
      </c>
      <c r="R225" s="43" t="s">
        <v>146</v>
      </c>
    </row>
    <row r="226" spans="1:18" x14ac:dyDescent="0.15">
      <c r="A226" s="204" t="s">
        <v>572</v>
      </c>
      <c r="B226" s="109">
        <v>18</v>
      </c>
      <c r="C226" s="29" t="str">
        <f t="shared" si="2"/>
        <v>Dallas</v>
      </c>
      <c r="D226" s="60"/>
      <c r="I226" s="56"/>
      <c r="J226" s="56"/>
      <c r="K226" s="213"/>
      <c r="L226" s="213"/>
      <c r="N226" s="60"/>
      <c r="P226" s="81" t="s">
        <v>627</v>
      </c>
      <c r="Q226" s="157" t="s">
        <v>344</v>
      </c>
      <c r="R226" s="43" t="s">
        <v>76</v>
      </c>
    </row>
    <row r="227" spans="1:18" x14ac:dyDescent="0.15">
      <c r="A227" s="204" t="s">
        <v>322</v>
      </c>
      <c r="B227" s="109">
        <v>17</v>
      </c>
      <c r="C227" s="29" t="str">
        <f t="shared" si="2"/>
        <v>Bryan</v>
      </c>
      <c r="D227" s="60"/>
      <c r="I227" s="56"/>
      <c r="J227" s="56"/>
      <c r="K227" s="213"/>
      <c r="L227" s="213"/>
      <c r="N227" s="60"/>
      <c r="P227" s="81" t="s">
        <v>325</v>
      </c>
      <c r="Q227" s="51" t="s">
        <v>494</v>
      </c>
      <c r="R227" s="43" t="s">
        <v>231</v>
      </c>
    </row>
    <row r="228" spans="1:18" x14ac:dyDescent="0.15">
      <c r="A228" s="204" t="s">
        <v>242</v>
      </c>
      <c r="B228" s="109">
        <v>6</v>
      </c>
      <c r="C228" s="29" t="str">
        <f t="shared" si="2"/>
        <v>Odessa</v>
      </c>
      <c r="D228" s="60"/>
      <c r="I228" s="56"/>
      <c r="J228" s="56"/>
      <c r="K228" s="213"/>
      <c r="L228" s="213"/>
      <c r="N228" s="60"/>
      <c r="P228" s="143" t="s">
        <v>117</v>
      </c>
      <c r="Q228" s="99" t="s">
        <v>488</v>
      </c>
      <c r="R228" s="43" t="s">
        <v>129</v>
      </c>
    </row>
    <row r="229" spans="1:18" x14ac:dyDescent="0.15">
      <c r="A229" s="204" t="s">
        <v>50</v>
      </c>
      <c r="B229" s="109">
        <v>6</v>
      </c>
      <c r="C229" s="29" t="str">
        <f t="shared" si="2"/>
        <v>Odessa</v>
      </c>
      <c r="D229" s="60"/>
      <c r="I229" s="56"/>
      <c r="J229" s="56"/>
      <c r="K229" s="213"/>
      <c r="L229" s="213"/>
      <c r="N229" s="60"/>
      <c r="P229" s="81" t="s">
        <v>572</v>
      </c>
      <c r="Q229" s="157" t="s">
        <v>488</v>
      </c>
      <c r="R229" s="43" t="s">
        <v>6</v>
      </c>
    </row>
    <row r="230" spans="1:18" x14ac:dyDescent="0.15">
      <c r="A230" s="204" t="s">
        <v>631</v>
      </c>
      <c r="B230" s="109">
        <v>15</v>
      </c>
      <c r="C230" s="29" t="str">
        <f t="shared" si="2"/>
        <v>San Antonio</v>
      </c>
      <c r="D230" s="60"/>
      <c r="I230" s="56"/>
      <c r="J230" s="56"/>
      <c r="K230" s="213"/>
      <c r="L230" s="213"/>
      <c r="N230" s="60"/>
      <c r="P230" s="43" t="s">
        <v>308</v>
      </c>
      <c r="Q230" s="212" t="s">
        <v>123</v>
      </c>
      <c r="R230" s="43" t="s">
        <v>341</v>
      </c>
    </row>
    <row r="231" spans="1:18" x14ac:dyDescent="0.15">
      <c r="A231" s="204" t="s">
        <v>203</v>
      </c>
      <c r="B231" s="109">
        <v>7</v>
      </c>
      <c r="C231" s="29" t="str">
        <f t="shared" si="2"/>
        <v>San Angelo</v>
      </c>
      <c r="D231" s="60"/>
      <c r="I231" s="56"/>
      <c r="J231" s="56"/>
      <c r="K231" s="213"/>
      <c r="L231" s="213"/>
      <c r="N231" s="60"/>
      <c r="P231" s="81" t="s">
        <v>322</v>
      </c>
      <c r="Q231" s="157" t="s">
        <v>21</v>
      </c>
      <c r="R231" s="43" t="s">
        <v>521</v>
      </c>
    </row>
    <row r="232" spans="1:18" x14ac:dyDescent="0.15">
      <c r="A232" s="204" t="s">
        <v>93</v>
      </c>
      <c r="B232" s="109">
        <v>14</v>
      </c>
      <c r="C232" s="29" t="str">
        <f t="shared" si="2"/>
        <v>Austin</v>
      </c>
      <c r="D232" s="60"/>
      <c r="I232" s="56"/>
      <c r="J232" s="56"/>
      <c r="K232" s="213"/>
      <c r="L232" s="213"/>
      <c r="N232" s="60"/>
      <c r="P232" s="81" t="s">
        <v>242</v>
      </c>
      <c r="Q232" s="51" t="s">
        <v>131</v>
      </c>
      <c r="R232" s="43" t="s">
        <v>120</v>
      </c>
    </row>
    <row r="233" spans="1:18" x14ac:dyDescent="0.15">
      <c r="A233" s="204" t="s">
        <v>601</v>
      </c>
      <c r="B233" s="109">
        <v>3</v>
      </c>
      <c r="C233" s="29" t="str">
        <f t="shared" si="2"/>
        <v>Wichita Falls</v>
      </c>
      <c r="D233" s="60"/>
      <c r="I233" s="56"/>
      <c r="J233" s="56"/>
      <c r="K233" s="213"/>
      <c r="L233" s="213"/>
      <c r="N233" s="60"/>
      <c r="P233" s="81" t="s">
        <v>50</v>
      </c>
      <c r="Q233" s="51" t="s">
        <v>131</v>
      </c>
      <c r="R233" s="43" t="s">
        <v>311</v>
      </c>
    </row>
    <row r="234" spans="1:18" x14ac:dyDescent="0.15">
      <c r="A234" s="204" t="s">
        <v>450</v>
      </c>
      <c r="B234" s="109">
        <v>3</v>
      </c>
      <c r="C234" s="29" t="str">
        <f t="shared" si="2"/>
        <v>Wichita Falls</v>
      </c>
      <c r="D234" s="60"/>
      <c r="I234" s="56"/>
      <c r="J234" s="56"/>
      <c r="K234" s="213"/>
      <c r="L234" s="213"/>
      <c r="N234" s="60"/>
      <c r="P234" s="81" t="s">
        <v>631</v>
      </c>
      <c r="Q234" s="157" t="s">
        <v>123</v>
      </c>
      <c r="R234" s="43" t="s">
        <v>193</v>
      </c>
    </row>
    <row r="235" spans="1:18" x14ac:dyDescent="0.15">
      <c r="A235" s="215" t="s">
        <v>71</v>
      </c>
      <c r="B235" s="23">
        <v>10</v>
      </c>
      <c r="C235" s="141" t="str">
        <f t="shared" si="2"/>
        <v>Tyler</v>
      </c>
      <c r="D235" s="60"/>
      <c r="I235" s="56"/>
      <c r="J235" s="56"/>
      <c r="K235" s="213"/>
      <c r="L235" s="213"/>
      <c r="N235" s="60"/>
      <c r="P235" s="143" t="s">
        <v>80</v>
      </c>
      <c r="Q235" s="99" t="s">
        <v>571</v>
      </c>
      <c r="R235" s="43" t="s">
        <v>370</v>
      </c>
    </row>
    <row r="236" spans="1:18" x14ac:dyDescent="0.15">
      <c r="A236" s="95"/>
      <c r="B236" s="104"/>
      <c r="C236" s="104"/>
      <c r="D236" s="104"/>
      <c r="I236" s="56"/>
      <c r="J236" s="56"/>
      <c r="K236" s="213"/>
      <c r="L236" s="213"/>
      <c r="N236" s="104"/>
      <c r="P236" s="81" t="s">
        <v>203</v>
      </c>
      <c r="Q236" s="51" t="s">
        <v>266</v>
      </c>
      <c r="R236" s="43" t="s">
        <v>433</v>
      </c>
    </row>
    <row r="237" spans="1:18" x14ac:dyDescent="0.15">
      <c r="A237" s="95"/>
      <c r="B237" s="104"/>
      <c r="C237" s="108"/>
      <c r="D237" s="108"/>
      <c r="F237" s="104"/>
      <c r="I237" s="56"/>
      <c r="J237" s="56"/>
      <c r="K237" s="213"/>
      <c r="L237" s="213"/>
      <c r="N237" s="108"/>
      <c r="P237" s="143" t="s">
        <v>68</v>
      </c>
      <c r="Q237" s="51" t="s">
        <v>131</v>
      </c>
      <c r="R237" s="43" t="s">
        <v>418</v>
      </c>
    </row>
    <row r="238" spans="1:18" ht="16" x14ac:dyDescent="0.2">
      <c r="A238" s="166" t="s">
        <v>562</v>
      </c>
      <c r="B238" s="104"/>
      <c r="C238" s="108"/>
      <c r="D238" s="108"/>
      <c r="F238" s="104"/>
      <c r="I238" s="56"/>
      <c r="J238" s="56"/>
      <c r="K238" s="213"/>
      <c r="L238" s="213"/>
      <c r="N238" s="108"/>
      <c r="P238" s="81" t="s">
        <v>93</v>
      </c>
      <c r="Q238" s="157" t="s">
        <v>505</v>
      </c>
      <c r="R238" s="43" t="s">
        <v>82</v>
      </c>
    </row>
    <row r="239" spans="1:18" x14ac:dyDescent="0.15">
      <c r="A239" s="56" t="s">
        <v>460</v>
      </c>
      <c r="I239" s="56"/>
      <c r="J239" s="56"/>
      <c r="K239" s="213"/>
      <c r="L239" s="213"/>
      <c r="P239" s="81" t="s">
        <v>601</v>
      </c>
      <c r="Q239" s="51" t="s">
        <v>281</v>
      </c>
      <c r="R239" s="43" t="s">
        <v>501</v>
      </c>
    </row>
    <row r="240" spans="1:18" x14ac:dyDescent="0.15">
      <c r="A240" s="56" t="s">
        <v>51</v>
      </c>
      <c r="I240" s="56"/>
      <c r="J240" s="56"/>
      <c r="K240" s="213"/>
      <c r="L240" s="213"/>
      <c r="P240" s="81" t="s">
        <v>450</v>
      </c>
      <c r="Q240" s="51" t="s">
        <v>281</v>
      </c>
      <c r="R240" s="43" t="s">
        <v>70</v>
      </c>
    </row>
    <row r="241" spans="1:18" x14ac:dyDescent="0.15">
      <c r="A241" s="56" t="s">
        <v>458</v>
      </c>
      <c r="I241" s="56"/>
      <c r="J241" s="56"/>
      <c r="K241" s="213"/>
      <c r="L241" s="213"/>
      <c r="P241" s="81" t="s">
        <v>71</v>
      </c>
      <c r="Q241" s="51" t="s">
        <v>267</v>
      </c>
      <c r="R241" s="43" t="s">
        <v>2</v>
      </c>
    </row>
    <row r="242" spans="1:18" x14ac:dyDescent="0.15">
      <c r="A242" s="56" t="s">
        <v>617</v>
      </c>
      <c r="I242" s="56"/>
      <c r="J242" s="56"/>
      <c r="K242" s="213"/>
      <c r="L242" s="213"/>
      <c r="P242" s="43"/>
      <c r="Q242" s="43"/>
      <c r="R242" s="43"/>
    </row>
    <row r="243" spans="1:18" x14ac:dyDescent="0.15">
      <c r="A243" s="56" t="s">
        <v>602</v>
      </c>
      <c r="I243" s="56"/>
      <c r="J243" s="56"/>
      <c r="K243" s="213"/>
      <c r="L243" s="213"/>
      <c r="P243" s="43"/>
      <c r="Q243" s="43"/>
      <c r="R243" s="43"/>
    </row>
    <row r="244" spans="1:18" x14ac:dyDescent="0.15">
      <c r="A244" s="56" t="s">
        <v>362</v>
      </c>
      <c r="I244" s="56"/>
      <c r="J244" s="56"/>
      <c r="K244" s="213"/>
      <c r="L244" s="213"/>
      <c r="P244" s="43"/>
      <c r="Q244" s="43"/>
      <c r="R244" s="43"/>
    </row>
    <row r="245" spans="1:18" x14ac:dyDescent="0.15">
      <c r="A245" s="56" t="s">
        <v>308</v>
      </c>
      <c r="I245" s="56"/>
      <c r="J245" s="56"/>
      <c r="K245" s="213"/>
      <c r="L245" s="213"/>
      <c r="P245" s="43"/>
      <c r="Q245" s="43"/>
      <c r="R245" s="43"/>
    </row>
    <row r="246" spans="1:18" x14ac:dyDescent="0.15">
      <c r="I246" s="56"/>
      <c r="J246" s="56"/>
      <c r="K246" s="213"/>
      <c r="L246" s="213"/>
      <c r="P246" s="43"/>
      <c r="Q246" s="43"/>
      <c r="R246" s="43"/>
    </row>
    <row r="247" spans="1:18" x14ac:dyDescent="0.15">
      <c r="I247" s="56"/>
      <c r="J247" s="56"/>
      <c r="K247" s="213"/>
      <c r="L247" s="213"/>
      <c r="P247" s="43"/>
      <c r="Q247" s="43"/>
      <c r="R247" s="43"/>
    </row>
    <row r="248" spans="1:18" x14ac:dyDescent="0.15">
      <c r="I248" s="56"/>
      <c r="J248" s="56"/>
      <c r="K248" s="213"/>
      <c r="L248" s="213"/>
      <c r="P248" s="43"/>
      <c r="Q248" s="43"/>
      <c r="R248" s="43"/>
    </row>
    <row r="249" spans="1:18" x14ac:dyDescent="0.15">
      <c r="I249" s="56"/>
      <c r="J249" s="56"/>
      <c r="K249" s="213"/>
      <c r="L249" s="213"/>
    </row>
    <row r="250" spans="1:18" x14ac:dyDescent="0.15">
      <c r="I250" s="56"/>
      <c r="J250" s="56"/>
      <c r="K250" s="213"/>
      <c r="L250" s="213"/>
    </row>
    <row r="251" spans="1:18" x14ac:dyDescent="0.15">
      <c r="I251" s="56"/>
      <c r="J251" s="56"/>
      <c r="K251" s="213"/>
      <c r="L251" s="213"/>
    </row>
    <row r="252" spans="1:18" x14ac:dyDescent="0.15">
      <c r="B252" s="82"/>
      <c r="C252" s="11"/>
      <c r="D252" s="11"/>
      <c r="F252" s="82"/>
      <c r="G252" s="104"/>
      <c r="H252" s="104"/>
      <c r="I252" s="56"/>
      <c r="J252" s="56"/>
      <c r="K252" s="213"/>
      <c r="L252" s="213"/>
      <c r="N252" s="11"/>
    </row>
    <row r="253" spans="1:18" x14ac:dyDescent="0.15">
      <c r="B253" s="82"/>
      <c r="C253" s="11"/>
      <c r="D253" s="11"/>
      <c r="F253" s="82"/>
      <c r="G253" s="139"/>
      <c r="H253" s="139"/>
      <c r="I253" s="56"/>
      <c r="J253" s="56"/>
      <c r="K253" s="213"/>
      <c r="L253" s="213"/>
      <c r="N253" s="11"/>
    </row>
    <row r="254" spans="1:18" x14ac:dyDescent="0.15">
      <c r="B254" s="82"/>
      <c r="C254" s="11"/>
      <c r="D254" s="11"/>
      <c r="F254" s="82"/>
      <c r="G254" s="139"/>
      <c r="H254" s="139"/>
      <c r="I254" s="56"/>
      <c r="J254" s="56"/>
      <c r="K254" s="213"/>
      <c r="L254" s="213"/>
      <c r="N254" s="11"/>
    </row>
    <row r="255" spans="1:18" x14ac:dyDescent="0.15">
      <c r="B255" s="82"/>
      <c r="C255" s="11"/>
      <c r="D255" s="11"/>
      <c r="F255" s="82"/>
      <c r="G255" s="139"/>
      <c r="H255" s="139"/>
      <c r="I255" s="56"/>
      <c r="J255" s="56"/>
      <c r="K255" s="213"/>
      <c r="L255" s="213"/>
      <c r="N255" s="11"/>
    </row>
    <row r="256" spans="1:18" x14ac:dyDescent="0.15">
      <c r="B256" s="82"/>
      <c r="C256" s="11"/>
      <c r="D256" s="11"/>
      <c r="F256" s="82"/>
      <c r="G256" s="139"/>
      <c r="H256" s="139"/>
      <c r="I256" s="56"/>
      <c r="J256" s="56"/>
      <c r="K256" s="213"/>
      <c r="L256" s="213"/>
      <c r="N256" s="11"/>
    </row>
    <row r="257" spans="2:14" x14ac:dyDescent="0.15">
      <c r="B257" s="82"/>
      <c r="C257" s="11"/>
      <c r="D257" s="11"/>
      <c r="F257" s="82"/>
      <c r="G257" s="139"/>
      <c r="H257" s="139"/>
      <c r="I257" s="56"/>
      <c r="J257" s="56"/>
      <c r="K257" s="213"/>
      <c r="L257" s="213"/>
      <c r="N257" s="11"/>
    </row>
    <row r="258" spans="2:14" x14ac:dyDescent="0.15">
      <c r="B258" s="82"/>
      <c r="C258" s="11"/>
      <c r="D258" s="11"/>
      <c r="F258" s="82"/>
      <c r="G258" s="139"/>
      <c r="H258" s="139"/>
      <c r="I258" s="56"/>
      <c r="J258" s="56"/>
      <c r="K258" s="213"/>
      <c r="L258" s="213"/>
      <c r="N258" s="11"/>
    </row>
    <row r="259" spans="2:14" x14ac:dyDescent="0.15">
      <c r="B259" s="82"/>
      <c r="C259" s="11"/>
      <c r="D259" s="11"/>
      <c r="F259" s="82"/>
      <c r="G259" s="139"/>
      <c r="H259" s="139"/>
      <c r="I259" s="56"/>
      <c r="J259" s="56"/>
      <c r="K259" s="213"/>
      <c r="L259" s="213"/>
      <c r="N259" s="11"/>
    </row>
    <row r="260" spans="2:14" x14ac:dyDescent="0.15">
      <c r="B260" s="82"/>
      <c r="C260" s="11"/>
      <c r="D260" s="11"/>
      <c r="F260" s="82"/>
      <c r="G260" s="139"/>
      <c r="H260" s="139"/>
      <c r="I260" s="56"/>
      <c r="J260" s="56"/>
      <c r="K260" s="213"/>
      <c r="L260" s="213"/>
      <c r="N260" s="11"/>
    </row>
    <row r="261" spans="2:14" x14ac:dyDescent="0.15">
      <c r="B261" s="82"/>
      <c r="C261" s="11"/>
      <c r="D261" s="11"/>
      <c r="F261" s="82"/>
      <c r="G261" s="139"/>
      <c r="H261" s="139"/>
      <c r="I261" s="56"/>
      <c r="J261" s="56"/>
      <c r="K261" s="213"/>
      <c r="L261" s="213"/>
      <c r="N261" s="11"/>
    </row>
    <row r="262" spans="2:14" x14ac:dyDescent="0.15">
      <c r="B262" s="82"/>
      <c r="C262" s="11"/>
      <c r="D262" s="11"/>
      <c r="F262" s="82"/>
      <c r="G262" s="139"/>
      <c r="H262" s="139"/>
      <c r="I262" s="56"/>
      <c r="J262" s="56"/>
      <c r="K262" s="213"/>
      <c r="L262" s="213"/>
      <c r="N262" s="11"/>
    </row>
    <row r="263" spans="2:14" x14ac:dyDescent="0.15">
      <c r="B263" s="82"/>
      <c r="C263" s="11"/>
      <c r="D263" s="11"/>
      <c r="F263" s="82"/>
      <c r="G263" s="104"/>
      <c r="H263" s="104"/>
      <c r="I263" s="56"/>
      <c r="J263" s="56"/>
      <c r="K263" s="213"/>
      <c r="L263" s="213"/>
      <c r="N263" s="11"/>
    </row>
    <row r="264" spans="2:14" x14ac:dyDescent="0.15">
      <c r="B264" s="82"/>
      <c r="C264" s="11"/>
      <c r="D264" s="11"/>
      <c r="F264" s="82"/>
      <c r="G264" s="104"/>
      <c r="H264" s="104"/>
      <c r="I264" s="56"/>
      <c r="J264" s="56"/>
      <c r="K264" s="213"/>
      <c r="L264" s="213"/>
      <c r="N264" s="11"/>
    </row>
    <row r="265" spans="2:14" x14ac:dyDescent="0.15">
      <c r="B265" s="82"/>
      <c r="C265" s="11"/>
      <c r="D265" s="11"/>
      <c r="F265" s="82"/>
      <c r="G265" s="104"/>
      <c r="H265" s="104"/>
      <c r="I265" s="56"/>
      <c r="J265" s="56"/>
      <c r="K265" s="213"/>
      <c r="L265" s="213"/>
      <c r="N265" s="11"/>
    </row>
    <row r="266" spans="2:14" x14ac:dyDescent="0.15">
      <c r="B266" s="82"/>
      <c r="C266" s="11"/>
      <c r="D266" s="11"/>
      <c r="F266" s="82"/>
      <c r="G266" s="104"/>
      <c r="H266" s="104"/>
      <c r="I266" s="56"/>
      <c r="J266" s="56"/>
      <c r="K266" s="213"/>
      <c r="L266" s="213"/>
      <c r="N266" s="11"/>
    </row>
    <row r="267" spans="2:14" x14ac:dyDescent="0.15">
      <c r="B267" s="82"/>
      <c r="C267" s="11"/>
      <c r="D267" s="11"/>
      <c r="F267" s="82"/>
      <c r="G267" s="104"/>
      <c r="H267" s="104"/>
      <c r="I267" s="56"/>
      <c r="J267" s="56"/>
      <c r="K267" s="213"/>
      <c r="L267" s="213"/>
      <c r="N267" s="11"/>
    </row>
    <row r="268" spans="2:14" x14ac:dyDescent="0.15">
      <c r="B268" s="82"/>
      <c r="C268" s="11"/>
      <c r="D268" s="11"/>
      <c r="F268" s="82"/>
      <c r="G268" s="104"/>
      <c r="H268" s="104"/>
      <c r="I268" s="56"/>
      <c r="J268" s="56"/>
      <c r="K268" s="213"/>
      <c r="L268" s="213"/>
      <c r="N268" s="11"/>
    </row>
    <row r="269" spans="2:14" x14ac:dyDescent="0.15">
      <c r="B269" s="82"/>
      <c r="C269" s="11"/>
      <c r="D269" s="11"/>
      <c r="F269" s="82"/>
      <c r="G269" s="104"/>
      <c r="H269" s="104"/>
      <c r="I269" s="56"/>
      <c r="J269" s="56"/>
      <c r="K269" s="213"/>
      <c r="L269" s="213"/>
      <c r="N269" s="11"/>
    </row>
    <row r="270" spans="2:14" x14ac:dyDescent="0.15">
      <c r="B270" s="82"/>
      <c r="C270" s="11"/>
      <c r="D270" s="11"/>
      <c r="F270" s="82"/>
      <c r="G270" s="104"/>
      <c r="H270" s="104"/>
      <c r="I270" s="56"/>
      <c r="J270" s="56"/>
      <c r="K270" s="213"/>
      <c r="L270" s="213"/>
      <c r="N270" s="11"/>
    </row>
    <row r="271" spans="2:14" x14ac:dyDescent="0.15">
      <c r="B271" s="82"/>
      <c r="C271" s="11"/>
      <c r="D271" s="11"/>
      <c r="F271" s="82"/>
      <c r="G271" s="104"/>
      <c r="H271" s="104"/>
      <c r="I271" s="56"/>
      <c r="J271" s="56"/>
      <c r="K271" s="213"/>
      <c r="L271" s="213"/>
      <c r="N271" s="11"/>
    </row>
    <row r="272" spans="2:14" x14ac:dyDescent="0.15">
      <c r="B272" s="82"/>
      <c r="C272" s="11"/>
      <c r="D272" s="11"/>
      <c r="F272" s="82"/>
      <c r="G272" s="104"/>
      <c r="H272" s="104"/>
      <c r="I272" s="56"/>
      <c r="J272" s="56"/>
      <c r="K272" s="213"/>
      <c r="L272" s="213"/>
      <c r="N272" s="11"/>
    </row>
    <row r="273" spans="2:14" x14ac:dyDescent="0.15">
      <c r="B273" s="82"/>
      <c r="C273" s="11"/>
      <c r="D273" s="11"/>
      <c r="F273" s="82"/>
      <c r="G273" s="104"/>
      <c r="H273" s="104"/>
      <c r="I273" s="56"/>
      <c r="J273" s="56"/>
      <c r="K273" s="213"/>
      <c r="L273" s="213"/>
      <c r="N273" s="11"/>
    </row>
    <row r="274" spans="2:14" x14ac:dyDescent="0.15">
      <c r="B274" s="82"/>
      <c r="C274" s="11"/>
      <c r="D274" s="11"/>
      <c r="F274" s="82"/>
      <c r="G274" s="104"/>
      <c r="H274" s="104"/>
      <c r="I274" s="56"/>
      <c r="J274" s="56"/>
      <c r="K274" s="213"/>
      <c r="L274" s="213"/>
      <c r="N274" s="11"/>
    </row>
    <row r="275" spans="2:14" x14ac:dyDescent="0.15">
      <c r="B275" s="82"/>
      <c r="C275" s="11"/>
      <c r="D275" s="11"/>
      <c r="F275" s="82"/>
      <c r="G275" s="104"/>
      <c r="H275" s="104"/>
      <c r="I275" s="56"/>
      <c r="J275" s="56"/>
      <c r="K275" s="213"/>
      <c r="L275" s="213"/>
      <c r="N275" s="11"/>
    </row>
    <row r="276" spans="2:14" x14ac:dyDescent="0.15">
      <c r="B276" s="82"/>
      <c r="C276" s="11"/>
      <c r="D276" s="11"/>
      <c r="F276" s="82"/>
      <c r="G276" s="104"/>
      <c r="H276" s="104"/>
      <c r="I276" s="56"/>
      <c r="J276" s="56"/>
      <c r="K276" s="213"/>
      <c r="L276" s="213"/>
      <c r="N276" s="11"/>
    </row>
    <row r="277" spans="2:14" x14ac:dyDescent="0.15">
      <c r="B277" s="2"/>
      <c r="C277" s="11"/>
      <c r="D277" s="11"/>
      <c r="F277" s="2"/>
      <c r="G277" s="104"/>
      <c r="H277" s="104"/>
      <c r="I277" s="56"/>
      <c r="J277" s="56"/>
      <c r="K277" s="213"/>
      <c r="L277" s="213"/>
      <c r="N277" s="11"/>
    </row>
    <row r="278" spans="2:14" x14ac:dyDescent="0.15">
      <c r="B278" s="82"/>
      <c r="C278" s="11"/>
      <c r="D278" s="11"/>
      <c r="F278" s="82"/>
      <c r="G278" s="104"/>
      <c r="H278" s="104"/>
      <c r="I278" s="56"/>
      <c r="J278" s="56"/>
      <c r="K278" s="213"/>
      <c r="L278" s="213"/>
      <c r="N278" s="11"/>
    </row>
    <row r="279" spans="2:14" x14ac:dyDescent="0.15">
      <c r="B279" s="82"/>
      <c r="C279" s="11"/>
      <c r="D279" s="11"/>
      <c r="F279" s="82"/>
      <c r="G279" s="104"/>
      <c r="H279" s="104"/>
      <c r="I279" s="56"/>
      <c r="J279" s="56"/>
      <c r="K279" s="213"/>
      <c r="L279" s="213"/>
      <c r="N279" s="11"/>
    </row>
    <row r="280" spans="2:14" x14ac:dyDescent="0.15">
      <c r="B280" s="82"/>
      <c r="C280" s="11"/>
      <c r="D280" s="11"/>
      <c r="F280" s="82"/>
      <c r="G280" s="104"/>
      <c r="H280" s="104"/>
      <c r="I280" s="56"/>
      <c r="J280" s="56"/>
      <c r="K280" s="213"/>
      <c r="L280" s="213"/>
      <c r="N280" s="11"/>
    </row>
    <row r="281" spans="2:14" x14ac:dyDescent="0.15">
      <c r="B281" s="82"/>
      <c r="C281" s="11"/>
      <c r="D281" s="11"/>
      <c r="F281" s="82"/>
      <c r="G281" s="104"/>
      <c r="H281" s="104"/>
      <c r="I281" s="56"/>
      <c r="J281" s="56"/>
      <c r="K281" s="213"/>
      <c r="L281" s="213"/>
      <c r="N281" s="11"/>
    </row>
    <row r="282" spans="2:14" x14ac:dyDescent="0.15">
      <c r="B282" s="82"/>
      <c r="C282" s="11"/>
      <c r="D282" s="11"/>
      <c r="F282" s="82"/>
      <c r="G282" s="104"/>
      <c r="H282" s="104"/>
      <c r="I282" s="56"/>
      <c r="J282" s="56"/>
      <c r="K282" s="213"/>
      <c r="L282" s="213"/>
      <c r="N282" s="11"/>
    </row>
    <row r="283" spans="2:14" x14ac:dyDescent="0.15">
      <c r="B283" s="82"/>
      <c r="C283" s="11"/>
      <c r="D283" s="11"/>
      <c r="F283" s="82"/>
      <c r="G283" s="104"/>
      <c r="H283" s="104"/>
      <c r="I283" s="56"/>
      <c r="J283" s="56"/>
      <c r="K283" s="213"/>
      <c r="L283" s="213"/>
      <c r="N283" s="11"/>
    </row>
    <row r="284" spans="2:14" x14ac:dyDescent="0.15">
      <c r="B284" s="82"/>
      <c r="C284" s="11"/>
      <c r="D284" s="11"/>
      <c r="F284" s="82"/>
      <c r="G284" s="104"/>
      <c r="H284" s="104"/>
      <c r="I284" s="56"/>
      <c r="J284" s="56"/>
      <c r="K284" s="213"/>
      <c r="L284" s="213"/>
      <c r="N284" s="11"/>
    </row>
    <row r="285" spans="2:14" x14ac:dyDescent="0.15">
      <c r="B285" s="82"/>
      <c r="C285" s="11"/>
      <c r="D285" s="11"/>
      <c r="F285" s="82"/>
      <c r="G285" s="104"/>
      <c r="H285" s="104"/>
      <c r="I285" s="56"/>
      <c r="J285" s="56"/>
      <c r="K285" s="213"/>
      <c r="L285" s="213"/>
      <c r="N285" s="11"/>
    </row>
    <row r="286" spans="2:14" x14ac:dyDescent="0.15">
      <c r="B286" s="163"/>
      <c r="C286" s="69"/>
      <c r="D286" s="69"/>
      <c r="F286" s="163"/>
      <c r="G286" s="163"/>
      <c r="H286" s="163"/>
      <c r="I286" s="56"/>
      <c r="J286" s="56"/>
      <c r="K286" s="213"/>
      <c r="L286" s="213"/>
      <c r="N286" s="69"/>
    </row>
    <row r="287" spans="2:14" x14ac:dyDescent="0.15">
      <c r="B287" s="163"/>
      <c r="C287" s="69"/>
      <c r="D287" s="69"/>
      <c r="F287" s="163"/>
      <c r="G287" s="163"/>
      <c r="H287" s="163"/>
      <c r="I287" s="56"/>
      <c r="J287" s="56"/>
      <c r="K287" s="213"/>
      <c r="L287" s="213"/>
      <c r="N287" s="69"/>
    </row>
    <row r="288" spans="2:14" x14ac:dyDescent="0.15">
      <c r="B288" s="163"/>
      <c r="C288" s="69"/>
      <c r="D288" s="69"/>
      <c r="F288" s="163"/>
      <c r="G288" s="163"/>
      <c r="H288" s="163"/>
      <c r="I288" s="56"/>
      <c r="J288" s="56"/>
      <c r="K288" s="213"/>
      <c r="L288" s="213"/>
      <c r="N288" s="69"/>
    </row>
    <row r="289" spans="2:14" x14ac:dyDescent="0.15">
      <c r="B289" s="163"/>
      <c r="C289" s="69"/>
      <c r="D289" s="69"/>
      <c r="F289" s="163"/>
      <c r="G289" s="163"/>
      <c r="H289" s="163"/>
      <c r="I289" s="56"/>
      <c r="J289" s="56"/>
      <c r="K289" s="213"/>
      <c r="L289" s="213"/>
      <c r="N289" s="69"/>
    </row>
    <row r="290" spans="2:14" x14ac:dyDescent="0.15">
      <c r="B290" s="163"/>
      <c r="C290" s="69"/>
      <c r="D290" s="69"/>
      <c r="F290" s="163"/>
      <c r="G290" s="163"/>
      <c r="H290" s="163"/>
      <c r="I290" s="56"/>
      <c r="J290" s="56"/>
      <c r="K290" s="213"/>
      <c r="L290" s="213"/>
      <c r="N290" s="69"/>
    </row>
    <row r="291" spans="2:14" x14ac:dyDescent="0.15">
      <c r="B291" s="163"/>
      <c r="C291" s="69"/>
      <c r="D291" s="69"/>
      <c r="F291" s="163"/>
      <c r="G291" s="163"/>
      <c r="H291" s="163"/>
      <c r="I291" s="56"/>
      <c r="J291" s="56"/>
      <c r="K291" s="213"/>
      <c r="L291" s="213"/>
      <c r="N291" s="69"/>
    </row>
    <row r="292" spans="2:14" x14ac:dyDescent="0.15">
      <c r="B292" s="163"/>
      <c r="C292" s="69"/>
      <c r="D292" s="69"/>
      <c r="F292" s="163"/>
      <c r="G292" s="163"/>
      <c r="H292" s="163"/>
      <c r="I292" s="56"/>
      <c r="J292" s="56"/>
      <c r="K292" s="213"/>
      <c r="L292" s="213"/>
      <c r="N292" s="69"/>
    </row>
    <row r="293" spans="2:14" x14ac:dyDescent="0.15">
      <c r="B293" s="163"/>
      <c r="C293" s="69"/>
      <c r="D293" s="69"/>
      <c r="F293" s="163"/>
      <c r="G293" s="163"/>
      <c r="H293" s="163"/>
      <c r="I293" s="56"/>
      <c r="J293" s="56"/>
      <c r="K293" s="213"/>
      <c r="L293" s="213"/>
      <c r="N293" s="69"/>
    </row>
    <row r="294" spans="2:14" x14ac:dyDescent="0.15">
      <c r="B294" s="163"/>
      <c r="C294" s="69"/>
      <c r="D294" s="69"/>
      <c r="F294" s="163"/>
      <c r="G294" s="163"/>
      <c r="H294" s="163"/>
      <c r="I294" s="56"/>
      <c r="J294" s="56"/>
      <c r="K294" s="213"/>
      <c r="L294" s="213"/>
      <c r="N294" s="69"/>
    </row>
    <row r="295" spans="2:14" x14ac:dyDescent="0.15">
      <c r="B295" s="163"/>
      <c r="C295" s="69"/>
      <c r="D295" s="69"/>
      <c r="F295" s="163"/>
      <c r="G295" s="163"/>
      <c r="H295" s="163"/>
      <c r="I295" s="56"/>
      <c r="J295" s="56"/>
      <c r="K295" s="213"/>
      <c r="L295" s="213"/>
      <c r="N295" s="69"/>
    </row>
    <row r="296" spans="2:14" x14ac:dyDescent="0.15">
      <c r="B296" s="163"/>
      <c r="C296" s="69"/>
      <c r="D296" s="69"/>
      <c r="F296" s="163"/>
      <c r="G296" s="163"/>
      <c r="H296" s="163"/>
      <c r="I296" s="56"/>
      <c r="J296" s="56"/>
      <c r="K296" s="213"/>
      <c r="L296" s="213"/>
      <c r="N296" s="69"/>
    </row>
    <row r="297" spans="2:14" x14ac:dyDescent="0.15">
      <c r="B297" s="163"/>
      <c r="C297" s="69"/>
      <c r="D297" s="69"/>
      <c r="F297" s="163"/>
      <c r="G297" s="163"/>
      <c r="H297" s="163"/>
      <c r="I297" s="56"/>
      <c r="J297" s="56"/>
      <c r="K297" s="213"/>
      <c r="L297" s="213"/>
      <c r="N297" s="69"/>
    </row>
    <row r="298" spans="2:14" x14ac:dyDescent="0.15">
      <c r="B298" s="163"/>
      <c r="C298" s="69"/>
      <c r="D298" s="69"/>
      <c r="F298" s="163"/>
      <c r="G298" s="163"/>
      <c r="H298" s="163"/>
      <c r="I298" s="56"/>
      <c r="J298" s="56"/>
      <c r="K298" s="213"/>
      <c r="L298" s="213"/>
      <c r="N298" s="69"/>
    </row>
  </sheetData>
  <mergeCells count="3">
    <mergeCell ref="A1:D1"/>
    <mergeCell ref="F1:G1"/>
    <mergeCell ref="P1:R1"/>
  </mergeCells>
  <dataValidations count="1">
    <dataValidation type="list" allowBlank="1" showErrorMessage="1" sqref="P2:R162">
      <formula1>"StandAlone"</formula1>
      <formula2>0</formula2>
    </dataValidation>
  </dataValidations>
  <pageMargins left="0.74791666666666667" right="0.74791666666666667" top="0.98402777777777772" bottom="0.98402777777777772" header="0.51180555555555551" footer="0.51180555555555551"/>
  <pageSetup firstPageNumber="0" orientation="portrait" horizontalDpi="300" verticalDpi="300"/>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Data Worksheet</vt:lpstr>
      <vt:lpstr>JARC, 5310, New Freedom</vt:lpstr>
      <vt:lpstr>PTN-Upload 1st Qtr</vt:lpstr>
      <vt:lpstr>PTN-Upload 2nd Qtr</vt:lpstr>
      <vt:lpstr>PTN-Upload 3rd Qtr</vt:lpstr>
      <vt:lpstr>PTN-Upload 4th Qtr</vt:lpstr>
      <vt:lpstr>Drop Down Menus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Lina Smith</dc:creator>
  <cp:lastModifiedBy>Microsoft Office User</cp:lastModifiedBy>
  <dcterms:created xsi:type="dcterms:W3CDTF">2015-02-06T21:45:17Z</dcterms:created>
  <dcterms:modified xsi:type="dcterms:W3CDTF">2017-06-21T19:58:35Z</dcterms:modified>
</cp:coreProperties>
</file>